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ZERVER\dokumentumtár\2.KÉPVISELŐ-TESTÜLET\ELŐTERJESZTÉS\2018\2018.05.16\"/>
    </mc:Choice>
  </mc:AlternateContent>
  <xr:revisionPtr revIDLastSave="0" documentId="8_{3A1CD34A-AC73-47AE-8CBA-AA4469937C16}" xr6:coauthVersionLast="32" xr6:coauthVersionMax="32" xr10:uidLastSave="{00000000-0000-0000-0000-000000000000}"/>
  <bookViews>
    <workbookView xWindow="0" yWindow="0" windowWidth="16410" windowHeight="6945" xr2:uid="{00000000-000D-0000-FFFF-FFFF00000000}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F18" i="1" l="1"/>
  <c r="F17" i="1" l="1"/>
  <c r="F10" i="1"/>
  <c r="F16" i="1"/>
  <c r="F15" i="1" l="1"/>
  <c r="F14" i="1"/>
  <c r="F23" i="1" l="1"/>
  <c r="F11" i="1"/>
  <c r="F6" i="1"/>
  <c r="F26" i="1" l="1"/>
  <c r="F27" i="1"/>
  <c r="F24" i="1"/>
  <c r="F22" i="1"/>
  <c r="F21" i="1"/>
  <c r="F9" i="1"/>
  <c r="F8" i="1"/>
  <c r="B13" i="1" l="1"/>
  <c r="B20" i="1" s="1"/>
  <c r="F25" i="1"/>
  <c r="B28" i="1"/>
  <c r="B7" i="1"/>
</calcChain>
</file>

<file path=xl/sharedStrings.xml><?xml version="1.0" encoding="utf-8"?>
<sst xmlns="http://schemas.openxmlformats.org/spreadsheetml/2006/main" count="54" uniqueCount="48">
  <si>
    <t>01 variáció</t>
  </si>
  <si>
    <t>Leírás</t>
  </si>
  <si>
    <t>Megnevezés</t>
  </si>
  <si>
    <t>Jelenlegi épület esztétikai átdolgozása</t>
  </si>
  <si>
    <t>Munkanemek</t>
  </si>
  <si>
    <t>Számítás</t>
  </si>
  <si>
    <t>új alaplemez készítése</t>
  </si>
  <si>
    <r>
      <t>45000 Ft/m</t>
    </r>
    <r>
      <rPr>
        <sz val="11"/>
        <color theme="1"/>
        <rFont val="Calibri"/>
        <family val="2"/>
        <charset val="238"/>
      </rPr>
      <t>³                csarnok alapterülete: 1056 m²; öltöző alapterülete: 110,15 m²; lemezvastagság: 16 cm</t>
    </r>
  </si>
  <si>
    <t>03 variáció</t>
  </si>
  <si>
    <t>Meglévő helyen standard csarnok kialakítása</t>
  </si>
  <si>
    <t>acélszerkezet, határolószerkezet kialakítása</t>
  </si>
  <si>
    <t>sporttechnológia</t>
  </si>
  <si>
    <t>nyílászáró szerkezetek kialakítása</t>
  </si>
  <si>
    <t>8,9 millió Ft +Áfa</t>
  </si>
  <si>
    <t>04 variáció</t>
  </si>
  <si>
    <t>"C" kategóriás tornacsarnok kialakítása pl. Dabas, Gárdony, Pázmánd</t>
  </si>
  <si>
    <t>"C" kat.tornacsarnok kialakítása</t>
  </si>
  <si>
    <t>Telki község épített környezetének elemzése a létesítendő új sportcsarnok környezetében - Átépítési variációk költségelemzése</t>
  </si>
  <si>
    <t>öltöző kialakítás (belső építészeti kialakítás)</t>
  </si>
  <si>
    <t>öltözőépület új konstrukciója (teljes épület)</t>
  </si>
  <si>
    <t>65 millió Ft + Áfa</t>
  </si>
  <si>
    <t>Bekerülési költség (bruttó)</t>
  </si>
  <si>
    <r>
      <t>380000 Ft/m</t>
    </r>
    <r>
      <rPr>
        <sz val="11"/>
        <color theme="1"/>
        <rFont val="Calibri"/>
        <family val="2"/>
        <charset val="238"/>
      </rPr>
      <t xml:space="preserve">²            </t>
    </r>
    <r>
      <rPr>
        <sz val="11"/>
        <color theme="1"/>
        <rFont val="Calibri"/>
        <family val="2"/>
        <charset val="238"/>
        <scheme val="minor"/>
      </rPr>
      <t>hasznos terület</t>
    </r>
    <r>
      <rPr>
        <sz val="11"/>
        <color theme="1"/>
        <rFont val="Calibri"/>
        <family val="2"/>
        <charset val="238"/>
      </rPr>
      <t xml:space="preserve"> = 90 m²</t>
    </r>
  </si>
  <si>
    <r>
      <t>150000 Ft/m</t>
    </r>
    <r>
      <rPr>
        <sz val="11"/>
        <color theme="1"/>
        <rFont val="Calibri"/>
        <family val="2"/>
        <charset val="238"/>
      </rPr>
      <t>²+Áfa       öltöző hasznos alapterülete: 90 m²</t>
    </r>
  </si>
  <si>
    <t>Előnyök, hátrányok</t>
  </si>
  <si>
    <t>Az új helyszín szintén közel van a lakóházas övezethez, így lakossági érintettsége a jelenlegivel közel azonos. Viszont az általános iskolától jelentősen távolabb helyezkedik el, mely a napi használat szempontjából előnytelen</t>
  </si>
  <si>
    <t>A jelenlegi helyen felépülő szendvicspaneles, hagyományos csarnok léptékével és anyaghasználatával szintén el fog ütni a környező lakóházaktól. A grandiózus "fémdoboz" a lakóházak anyaghasználatától és léptékétől továbbra is különbözni fog.</t>
  </si>
  <si>
    <t>A példaként felhozott tornacsarnokok olyan megvalósult projektek, ahol a környező kis léptékű lakóházas környezet és a nagyléptékű csarnok funkció összepasszítása sikeres volt. A példák jelzik, hogy ezen különbségek építészeti eszközök segítségével feloldhatóak. A javaslat hátránya a magas bekerülési költség.</t>
  </si>
  <si>
    <t>02 b) variáció</t>
  </si>
  <si>
    <t>02 a) variáció</t>
  </si>
  <si>
    <t>45000 Ft/m³                csarnok alapterülete: 1056 m²; öltöző alapterülete: 110,15 m²; lemezvastagság: 16 cm</t>
  </si>
  <si>
    <t>Jelenlegi épület áthelyezése másik helyszínre - 1266/12</t>
  </si>
  <si>
    <t>Jelenlegi épület áthelyezése másik helyszínre - 1266/13</t>
  </si>
  <si>
    <t>bekerülési költsége: 25000 Ft/m2becsült alapterülete: 500 m2</t>
  </si>
  <si>
    <t>bekerülési költsége: 25000 Ft/m2becsült alapterülete: 300 m2</t>
  </si>
  <si>
    <t>bekerülési költsége: 45000 Ft/m2becsült alapterülete: 200 m2</t>
  </si>
  <si>
    <t>héjszerkezet bontása , áthelyezése</t>
  </si>
  <si>
    <t>jelenleg meglévő alaplemez elbontása, hulladék elhelyezése</t>
  </si>
  <si>
    <t>új járda készítése (Fő utca- Tücsök utca, valamint épülethez vezető szakaszon)</t>
  </si>
  <si>
    <t>új járda készítése (Napsugár utcában az épülethez vezetve)</t>
  </si>
  <si>
    <t>új útpálya készítése (Napsugár utcában az épülethez vezetve)</t>
  </si>
  <si>
    <t>ivóvíz, csatorna, gáz, vízelvezető árok kiváltása</t>
  </si>
  <si>
    <t>új közmű kiépítése, meglévő kiváltása</t>
  </si>
  <si>
    <t>csarnok külső festése</t>
  </si>
  <si>
    <t>üvezetett végfal szerkezetek</t>
  </si>
  <si>
    <t>terület =45*36       egységár: 5000 Ft/m²</t>
  </si>
  <si>
    <r>
      <t>20000 Ft/m</t>
    </r>
    <r>
      <rPr>
        <sz val="11"/>
        <color theme="1"/>
        <rFont val="Calibri"/>
        <family val="2"/>
        <charset val="238"/>
      </rPr>
      <t xml:space="preserve">²                       </t>
    </r>
  </si>
  <si>
    <t>A jelenlegi helyén megtartott csarnok az általános iskolai használat miatt előnyös. Az üveg végfal, a felület festése a héjszerkezet előnyére szolgál. Az archetipikusan, azaz házszerűen elkészülő öltözőépület a környező lakóházak tektonikáját követi, azokhoz kötődik.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</si>
</sst>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Ft&quot;_-;\-* #,##0.00\ &quot;Ft&quot;_-;_-* &quot;-&quot;??\ &quot;Ft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horizontal="center"/>
    </xf>
    <xf numFmtId="44" fontId="0" fillId="0" borderId="9" xfId="1" applyFont="1" applyBorder="1"/>
    <xf numFmtId="44" fontId="0" fillId="2" borderId="10" xfId="1" applyFont="1" applyFill="1" applyBorder="1"/>
    <xf numFmtId="44" fontId="0" fillId="0" borderId="11" xfId="1" applyFont="1" applyBorder="1"/>
    <xf numFmtId="44" fontId="0" fillId="0" borderId="12" xfId="1" applyFont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Fill="1" applyBorder="1" applyAlignment="1">
      <alignment vertical="center" wrapText="1"/>
    </xf>
    <xf numFmtId="0" fontId="0" fillId="0" borderId="13" xfId="0" applyBorder="1"/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6" xfId="0" applyFill="1" applyBorder="1" applyAlignment="1">
      <alignment horizontal="center"/>
    </xf>
    <xf numFmtId="0" fontId="0" fillId="0" borderId="17" xfId="0" applyBorder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4" fontId="0" fillId="2" borderId="10" xfId="1" applyFont="1" applyFill="1" applyBorder="1" applyAlignment="1">
      <alignment horizontal="center"/>
    </xf>
    <xf numFmtId="44" fontId="0" fillId="2" borderId="14" xfId="1" applyFont="1" applyFill="1" applyBorder="1" applyAlignment="1">
      <alignment horizontal="center"/>
    </xf>
    <xf numFmtId="44" fontId="0" fillId="2" borderId="15" xfId="1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9"/>
  <sheetViews>
    <sheetView tabSelected="1" workbookViewId="0">
      <selection activeCell="H8" sqref="H8"/>
    </sheetView>
  </sheetViews>
  <sheetFormatPr defaultRowHeight="15" x14ac:dyDescent="0.25"/>
  <cols>
    <col min="1" max="1" width="9.140625" customWidth="1"/>
    <col min="2" max="2" width="12.140625" bestFit="1" customWidth="1"/>
    <col min="3" max="3" width="36" bestFit="1" customWidth="1"/>
    <col min="4" max="4" width="18.42578125" customWidth="1"/>
    <col min="5" max="5" width="23.5703125" customWidth="1"/>
    <col min="6" max="6" width="25.140625" bestFit="1" customWidth="1"/>
    <col min="7" max="7" width="37.5703125" customWidth="1"/>
    <col min="8" max="8" width="38" bestFit="1" customWidth="1"/>
  </cols>
  <sheetData>
    <row r="1" spans="2:11" ht="32.25" customHeight="1" x14ac:dyDescent="0.25">
      <c r="B1" s="29" t="s">
        <v>17</v>
      </c>
      <c r="C1" s="29"/>
      <c r="D1" s="29"/>
      <c r="E1" s="29"/>
      <c r="F1" s="29"/>
      <c r="G1" s="11" t="s">
        <v>24</v>
      </c>
      <c r="H1" s="12"/>
      <c r="I1" s="12"/>
      <c r="J1" s="12"/>
      <c r="K1" s="12"/>
    </row>
    <row r="2" spans="2:11" x14ac:dyDescent="0.25">
      <c r="B2" s="1" t="s">
        <v>2</v>
      </c>
      <c r="C2" s="1" t="s">
        <v>1</v>
      </c>
      <c r="D2" s="1" t="s">
        <v>4</v>
      </c>
      <c r="E2" s="1" t="s">
        <v>5</v>
      </c>
      <c r="F2" s="13" t="s">
        <v>21</v>
      </c>
      <c r="G2" s="3"/>
      <c r="H2" s="9"/>
    </row>
    <row r="3" spans="2:11" x14ac:dyDescent="0.25">
      <c r="B3" s="27"/>
      <c r="C3" s="27"/>
      <c r="D3" s="27"/>
      <c r="E3" s="27"/>
      <c r="F3" s="28"/>
      <c r="G3" s="3"/>
    </row>
    <row r="4" spans="2:11" ht="30" x14ac:dyDescent="0.25">
      <c r="B4" s="39" t="s">
        <v>0</v>
      </c>
      <c r="C4" s="39" t="s">
        <v>3</v>
      </c>
      <c r="D4" s="6" t="s">
        <v>43</v>
      </c>
      <c r="E4" s="2" t="s">
        <v>45</v>
      </c>
      <c r="F4" s="14">
        <v>8100000</v>
      </c>
      <c r="G4" s="37" t="s">
        <v>47</v>
      </c>
    </row>
    <row r="5" spans="2:11" ht="30" x14ac:dyDescent="0.25">
      <c r="B5" s="39"/>
      <c r="C5" s="39"/>
      <c r="D5" s="6" t="s">
        <v>44</v>
      </c>
      <c r="E5" s="2" t="s">
        <v>46</v>
      </c>
      <c r="F5" s="14">
        <v>8000000</v>
      </c>
      <c r="G5" s="31"/>
    </row>
    <row r="6" spans="2:11" ht="45.75" thickBot="1" x14ac:dyDescent="0.3">
      <c r="B6" s="39"/>
      <c r="C6" s="39"/>
      <c r="D6" s="6" t="s">
        <v>19</v>
      </c>
      <c r="E6" s="10" t="s">
        <v>22</v>
      </c>
      <c r="F6" s="14">
        <f>(380000*90)</f>
        <v>34200000</v>
      </c>
      <c r="G6" s="38"/>
    </row>
    <row r="7" spans="2:11" ht="15.75" thickBot="1" x14ac:dyDescent="0.3">
      <c r="B7" s="32">
        <f>SUM(F4:F6)</f>
        <v>50300000</v>
      </c>
      <c r="C7" s="33"/>
      <c r="D7" s="33"/>
      <c r="E7" s="33"/>
      <c r="F7" s="34"/>
      <c r="G7" s="3"/>
    </row>
    <row r="8" spans="2:11" ht="45" x14ac:dyDescent="0.25">
      <c r="B8" s="30" t="s">
        <v>29</v>
      </c>
      <c r="C8" s="30" t="s">
        <v>31</v>
      </c>
      <c r="D8" s="8" t="s">
        <v>42</v>
      </c>
      <c r="E8" s="8" t="s">
        <v>41</v>
      </c>
      <c r="F8" s="16">
        <f>(32500000)</f>
        <v>32500000</v>
      </c>
      <c r="G8" s="37" t="s">
        <v>25</v>
      </c>
    </row>
    <row r="9" spans="2:11" ht="75" x14ac:dyDescent="0.25">
      <c r="B9" s="31"/>
      <c r="C9" s="31"/>
      <c r="D9" s="6" t="s">
        <v>6</v>
      </c>
      <c r="E9" s="2" t="s">
        <v>7</v>
      </c>
      <c r="F9" s="14">
        <f>(45000*(0.16*(1056+110.15)))</f>
        <v>8396280.0000000019</v>
      </c>
      <c r="G9" s="31"/>
    </row>
    <row r="10" spans="2:11" ht="75" x14ac:dyDescent="0.25">
      <c r="B10" s="31"/>
      <c r="C10" s="31"/>
      <c r="D10" s="6" t="s">
        <v>38</v>
      </c>
      <c r="E10" s="2" t="s">
        <v>34</v>
      </c>
      <c r="F10" s="17">
        <f>300*25000</f>
        <v>7500000</v>
      </c>
      <c r="G10" s="31"/>
    </row>
    <row r="11" spans="2:11" ht="45" x14ac:dyDescent="0.25">
      <c r="B11" s="31"/>
      <c r="C11" s="31"/>
      <c r="D11" s="6" t="s">
        <v>36</v>
      </c>
      <c r="E11" s="3"/>
      <c r="F11" s="17">
        <f>(5000000)</f>
        <v>5000000</v>
      </c>
      <c r="G11" s="31"/>
    </row>
    <row r="12" spans="2:11" ht="75.75" thickBot="1" x14ac:dyDescent="0.3">
      <c r="B12" s="31"/>
      <c r="C12" s="31"/>
      <c r="D12" s="21" t="s">
        <v>37</v>
      </c>
      <c r="E12" s="22"/>
      <c r="F12" s="17">
        <v>4200000</v>
      </c>
      <c r="G12" s="31"/>
    </row>
    <row r="13" spans="2:11" ht="15.75" thickBot="1" x14ac:dyDescent="0.3">
      <c r="B13" s="32">
        <f>SUM(F8:F12)</f>
        <v>57596280</v>
      </c>
      <c r="C13" s="33"/>
      <c r="D13" s="33"/>
      <c r="E13" s="33"/>
      <c r="F13" s="34"/>
      <c r="G13" s="31"/>
    </row>
    <row r="14" spans="2:11" ht="45" x14ac:dyDescent="0.25">
      <c r="B14" s="23" t="s">
        <v>28</v>
      </c>
      <c r="C14" s="30" t="s">
        <v>32</v>
      </c>
      <c r="D14" s="8" t="s">
        <v>42</v>
      </c>
      <c r="E14" s="8" t="s">
        <v>41</v>
      </c>
      <c r="F14" s="16">
        <f>(32500000)</f>
        <v>32500000</v>
      </c>
      <c r="G14" s="31"/>
    </row>
    <row r="15" spans="2:11" ht="30" customHeight="1" x14ac:dyDescent="0.25">
      <c r="B15" s="24"/>
      <c r="C15" s="31"/>
      <c r="D15" s="6" t="s">
        <v>6</v>
      </c>
      <c r="E15" s="2" t="s">
        <v>30</v>
      </c>
      <c r="F15" s="14">
        <f>(45000*(0.16*(1056+110.15)))</f>
        <v>8396280.0000000019</v>
      </c>
      <c r="G15" s="31"/>
    </row>
    <row r="16" spans="2:11" ht="60" x14ac:dyDescent="0.25">
      <c r="B16" s="24"/>
      <c r="C16" s="31"/>
      <c r="D16" s="6" t="s">
        <v>39</v>
      </c>
      <c r="E16" s="2" t="s">
        <v>33</v>
      </c>
      <c r="F16" s="17">
        <f>500*25000</f>
        <v>12500000</v>
      </c>
      <c r="G16" s="31"/>
    </row>
    <row r="17" spans="2:7" ht="75" x14ac:dyDescent="0.25">
      <c r="B17" s="24"/>
      <c r="C17" s="31"/>
      <c r="D17" s="6" t="s">
        <v>40</v>
      </c>
      <c r="E17" s="2" t="s">
        <v>35</v>
      </c>
      <c r="F17" s="17">
        <f>200*45000</f>
        <v>9000000</v>
      </c>
      <c r="G17" s="31"/>
    </row>
    <row r="18" spans="2:7" ht="45" x14ac:dyDescent="0.25">
      <c r="B18" s="24"/>
      <c r="C18" s="31"/>
      <c r="D18" s="6" t="s">
        <v>36</v>
      </c>
      <c r="E18" s="3"/>
      <c r="F18" s="17">
        <f>(5000000)</f>
        <v>5000000</v>
      </c>
      <c r="G18" s="31"/>
    </row>
    <row r="19" spans="2:7" ht="75.75" thickBot="1" x14ac:dyDescent="0.3">
      <c r="B19" s="24"/>
      <c r="C19" s="31"/>
      <c r="D19" s="21" t="s">
        <v>37</v>
      </c>
      <c r="E19" s="22"/>
      <c r="F19" s="17">
        <v>4200000</v>
      </c>
      <c r="G19" s="31"/>
    </row>
    <row r="20" spans="2:7" ht="15.75" thickBot="1" x14ac:dyDescent="0.3">
      <c r="B20" s="32">
        <f>SUM(F13:F19)</f>
        <v>71596280</v>
      </c>
      <c r="C20" s="33"/>
      <c r="D20" s="33"/>
      <c r="E20" s="33"/>
      <c r="F20" s="34"/>
      <c r="G20" s="38"/>
    </row>
    <row r="21" spans="2:7" ht="45" x14ac:dyDescent="0.25">
      <c r="B21" s="35" t="s">
        <v>8</v>
      </c>
      <c r="C21" s="30" t="s">
        <v>9</v>
      </c>
      <c r="D21" s="8" t="s">
        <v>10</v>
      </c>
      <c r="E21" s="5" t="s">
        <v>20</v>
      </c>
      <c r="F21" s="16">
        <f>(1.27*65000000)</f>
        <v>82550000</v>
      </c>
      <c r="G21" s="6"/>
    </row>
    <row r="22" spans="2:7" ht="15" customHeight="1" x14ac:dyDescent="0.25">
      <c r="B22" s="36"/>
      <c r="C22" s="31"/>
      <c r="D22" s="6" t="s">
        <v>11</v>
      </c>
      <c r="E22" s="3"/>
      <c r="F22" s="14">
        <f>5500000</f>
        <v>5500000</v>
      </c>
      <c r="G22" s="37" t="s">
        <v>26</v>
      </c>
    </row>
    <row r="23" spans="2:7" ht="45" x14ac:dyDescent="0.25">
      <c r="B23" s="36"/>
      <c r="C23" s="31"/>
      <c r="D23" s="6" t="s">
        <v>18</v>
      </c>
      <c r="E23" s="10" t="s">
        <v>23</v>
      </c>
      <c r="F23" s="14">
        <f>(1.27*(150000*90))</f>
        <v>17145000</v>
      </c>
      <c r="G23" s="31"/>
    </row>
    <row r="24" spans="2:7" ht="45.75" thickBot="1" x14ac:dyDescent="0.3">
      <c r="B24" s="36"/>
      <c r="C24" s="31"/>
      <c r="D24" s="7" t="s">
        <v>12</v>
      </c>
      <c r="E24" s="4" t="s">
        <v>13</v>
      </c>
      <c r="F24" s="17">
        <f>(1.27*8900000)</f>
        <v>11303000</v>
      </c>
      <c r="G24" s="31"/>
    </row>
    <row r="25" spans="2:7" ht="15.75" thickBot="1" x14ac:dyDescent="0.3">
      <c r="B25" s="18"/>
      <c r="C25" s="19"/>
      <c r="D25" s="19"/>
      <c r="E25" s="20"/>
      <c r="F25" s="15">
        <f>SUM(F21:F24)</f>
        <v>116498000</v>
      </c>
      <c r="G25" s="38"/>
    </row>
    <row r="26" spans="2:7" ht="45" x14ac:dyDescent="0.25">
      <c r="B26" s="35" t="s">
        <v>14</v>
      </c>
      <c r="C26" s="30" t="s">
        <v>15</v>
      </c>
      <c r="D26" s="8" t="s">
        <v>16</v>
      </c>
      <c r="E26" s="5"/>
      <c r="F26" s="16">
        <f>(382000000)</f>
        <v>382000000</v>
      </c>
      <c r="G26" s="3"/>
    </row>
    <row r="27" spans="2:7" ht="75.75" thickBot="1" x14ac:dyDescent="0.3">
      <c r="B27" s="36"/>
      <c r="C27" s="31"/>
      <c r="D27" s="21" t="s">
        <v>37</v>
      </c>
      <c r="E27" s="4"/>
      <c r="F27" s="17">
        <f>(4200000)</f>
        <v>4200000</v>
      </c>
      <c r="G27" s="37" t="s">
        <v>27</v>
      </c>
    </row>
    <row r="28" spans="2:7" ht="71.25" customHeight="1" thickBot="1" x14ac:dyDescent="0.3">
      <c r="B28" s="32">
        <f>SUM(F26:F27)</f>
        <v>386200000</v>
      </c>
      <c r="C28" s="33"/>
      <c r="D28" s="33"/>
      <c r="E28" s="33"/>
      <c r="F28" s="34"/>
      <c r="G28" s="38"/>
    </row>
    <row r="29" spans="2:7" x14ac:dyDescent="0.25">
      <c r="B29" s="25"/>
      <c r="C29" s="25"/>
      <c r="G29" s="26"/>
    </row>
  </sheetData>
  <mergeCells count="19">
    <mergeCell ref="C26:C27"/>
    <mergeCell ref="B26:B27"/>
    <mergeCell ref="B28:F28"/>
    <mergeCell ref="G4:G6"/>
    <mergeCell ref="G22:G25"/>
    <mergeCell ref="G27:G28"/>
    <mergeCell ref="G8:G20"/>
    <mergeCell ref="B20:F20"/>
    <mergeCell ref="C21:C24"/>
    <mergeCell ref="B21:B24"/>
    <mergeCell ref="C4:C6"/>
    <mergeCell ref="B4:B6"/>
    <mergeCell ref="B3:F3"/>
    <mergeCell ref="B1:F1"/>
    <mergeCell ref="C8:C12"/>
    <mergeCell ref="B8:B12"/>
    <mergeCell ref="C14:C19"/>
    <mergeCell ref="B13:F13"/>
    <mergeCell ref="B7:F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ModulArt</dc:creator>
  <cp:lastModifiedBy>Jegyző</cp:lastModifiedBy>
  <dcterms:created xsi:type="dcterms:W3CDTF">2018-04-27T13:45:53Z</dcterms:created>
  <dcterms:modified xsi:type="dcterms:W3CDTF">2018-05-14T13:53:06Z</dcterms:modified>
</cp:coreProperties>
</file>