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818" activeTab="0"/>
  </bookViews>
  <sheets>
    <sheet name="HUPRO Csarnoképítés" sheetId="1" r:id="rId1"/>
    <sheet name="Elszámolás" sheetId="2" r:id="rId2"/>
    <sheet name="Bontási munkák ajánlat" sheetId="3" r:id="rId3"/>
    <sheet name="Használt csarnok vétel ajanlat" sheetId="4" r:id="rId4"/>
    <sheet name="Munka1" sheetId="5" r:id="rId5"/>
  </sheets>
  <definedNames>
    <definedName name="Z_BAB79E38_44E0_4D24_87CF_129F994181E4_.wvu.FilterData" localSheetId="0" hidden="1">'HUPRO Csarnoképítés'!$A$2:$J$31</definedName>
  </definedNames>
  <calcPr fullCalcOnLoad="1"/>
</workbook>
</file>

<file path=xl/sharedStrings.xml><?xml version="1.0" encoding="utf-8"?>
<sst xmlns="http://schemas.openxmlformats.org/spreadsheetml/2006/main" count="200" uniqueCount="117">
  <si>
    <t>Munka rész:</t>
  </si>
  <si>
    <t>Mennyiség:</t>
  </si>
  <si>
    <t>a:</t>
  </si>
  <si>
    <t>d:</t>
  </si>
  <si>
    <t>Ár anyag:</t>
  </si>
  <si>
    <t>Ár munkadíj:</t>
  </si>
  <si>
    <t>m2</t>
  </si>
  <si>
    <t>Összesen:</t>
  </si>
  <si>
    <t>Ár Összesen:</t>
  </si>
  <si>
    <t>Egység</t>
  </si>
  <si>
    <t>Hupro csarnokszerkezet bontása nagy csarnok</t>
  </si>
  <si>
    <t>Telki Hupro csarnokszerkezet bontási munkái</t>
  </si>
  <si>
    <t>a munkaterületen elhelyezett egyéb építőanyagok mozgatása a bontás időszakában</t>
  </si>
  <si>
    <t>ollós emelők bérleti díja</t>
  </si>
  <si>
    <t>klt</t>
  </si>
  <si>
    <t>csarnokszerkezet tisztítása, raklapokra rendezése méret és vastagság szerint, a raklapok alaplemezen való elhelyezésével. A bontás után épen megmaradt és használható kötőelemek összegyűjtése és rendszerezése.</t>
  </si>
  <si>
    <t>nap</t>
  </si>
  <si>
    <t>Telki Hupro csarnokszerkezet vételi ajánlata</t>
  </si>
  <si>
    <t>Felvonulási konténer bérleti díj</t>
  </si>
  <si>
    <t>Mobil wc bérleti díj</t>
  </si>
  <si>
    <t>Hupro csarnokszerkezet szerződéses ára nagy csarnok</t>
  </si>
  <si>
    <t>Hupro csarnokszerkezet szerződéses ára kis csarnok</t>
  </si>
  <si>
    <t xml:space="preserve"> </t>
  </si>
  <si>
    <t>Kapu kiépítése</t>
  </si>
  <si>
    <t>kerítés kiépítése</t>
  </si>
  <si>
    <t>db</t>
  </si>
  <si>
    <t>hó</t>
  </si>
  <si>
    <t>Projekt tábla</t>
  </si>
  <si>
    <t>Raktár konténer bérleti díja</t>
  </si>
  <si>
    <t>hét</t>
  </si>
  <si>
    <t>Telki Hupro csarnoképítés. Elszámolás szerződés megszüntetéséhez.</t>
  </si>
  <si>
    <t>webkamerás rendszer kiépítése</t>
  </si>
  <si>
    <r>
      <t xml:space="preserve">Hupro csarnokszerkezet tovább értékesítési ára kis csarnok </t>
    </r>
    <r>
      <rPr>
        <b/>
        <sz val="12"/>
        <rFont val="Arial"/>
        <family val="0"/>
      </rPr>
      <t>becslés</t>
    </r>
  </si>
  <si>
    <r>
      <t xml:space="preserve">Bontott Hupro csarnokszerkezet tovább értékesítési ára nagy csarnok </t>
    </r>
    <r>
      <rPr>
        <b/>
        <sz val="12"/>
        <rFont val="Arial"/>
        <family val="0"/>
      </rPr>
      <t>becslés</t>
    </r>
  </si>
  <si>
    <t>Bontott Hupro csarnokszerkezet raktárra vételi ajánlati ára nagy csarnok</t>
  </si>
  <si>
    <t>Hupro csarnokszerkezet raktárra vételi ajánlati ára kis csarnok</t>
  </si>
  <si>
    <t>konténerek elszállítási díja</t>
  </si>
  <si>
    <t>A tételek tartalmazzák az el nem számolt felvonulási költségeket, ill. az április eleje óta augusztus közepéig eltelt 4,5 havi bérleti díjakat</t>
  </si>
  <si>
    <t>m</t>
  </si>
  <si>
    <t>Kifizetések:</t>
  </si>
  <si>
    <t>1. részszámla</t>
  </si>
  <si>
    <t>Nettó</t>
  </si>
  <si>
    <t>2. részszámla</t>
  </si>
  <si>
    <t>3. részszámla</t>
  </si>
  <si>
    <t>4. részszámla</t>
  </si>
  <si>
    <t>tervezés</t>
  </si>
  <si>
    <t>Teljes összeg</t>
  </si>
  <si>
    <t>Kivitelezésből elszámolva</t>
  </si>
  <si>
    <t>Hátralévő%</t>
  </si>
  <si>
    <t>Elszámolás</t>
  </si>
  <si>
    <t>rezsióradíj</t>
  </si>
  <si>
    <t>6 fő 15 nap = 720 munkaóra</t>
  </si>
  <si>
    <t>3 fő 5 nap = 72 munkaóra</t>
  </si>
  <si>
    <t>előzőekben elszámolva</t>
  </si>
  <si>
    <t>Az eddigi munkákban az ideiglenes munkák és orgánaizációs költségek</t>
  </si>
  <si>
    <t>teljesítés arányában térítésre kerültek. Ennek figyelembe vételéável a kivitelezés készültségének 57,33 %-át, az elszámolható költségek arányosítva (42,67%-ban) állapíthatók meg.</t>
  </si>
  <si>
    <t>Javaslat!!!</t>
  </si>
  <si>
    <t>15 EUR / 320 Ft</t>
  </si>
  <si>
    <t>Ez kb. 50 %-on lehetséges csak?</t>
  </si>
  <si>
    <t>Ez kb. 30 %-on lehetséges csak?</t>
  </si>
  <si>
    <t>A fentieket alapul véve a szerződésből még hátralévő kifizetés lenne:</t>
  </si>
  <si>
    <t>Bontási munkák:</t>
  </si>
  <si>
    <t>Fizetendő:</t>
  </si>
  <si>
    <t>Visszavásárlási összeg:</t>
  </si>
  <si>
    <t>Elszámolási javaslat</t>
  </si>
  <si>
    <t>Szállító</t>
  </si>
  <si>
    <t>Számla sorszám</t>
  </si>
  <si>
    <t>Tárgy</t>
  </si>
  <si>
    <t>Helyszín</t>
  </si>
  <si>
    <t>Nettó összeg</t>
  </si>
  <si>
    <t>Bruttó összeg</t>
  </si>
  <si>
    <t>Teljesítés időpontja</t>
  </si>
  <si>
    <t>Utalás    ideje</t>
  </si>
  <si>
    <t>Ívcsarnok Kft.</t>
  </si>
  <si>
    <t>KF5SA 5544685</t>
  </si>
  <si>
    <t>Kivitelezés 1. részszámla</t>
  </si>
  <si>
    <t>Telki Csarnoképítés</t>
  </si>
  <si>
    <t>Fizetve</t>
  </si>
  <si>
    <t>Lechner Nonprofit Kft.</t>
  </si>
  <si>
    <t>C/124091</t>
  </si>
  <si>
    <t>E-napló rendszerhasználati díj</t>
  </si>
  <si>
    <t>KF5SA 5544706</t>
  </si>
  <si>
    <t>Kivitelezés 2. részszámla</t>
  </si>
  <si>
    <t>KF5SA 5544707</t>
  </si>
  <si>
    <t>Kivitelezés 3. részszámla</t>
  </si>
  <si>
    <t>Oviber Kft.</t>
  </si>
  <si>
    <t>18-00/00013</t>
  </si>
  <si>
    <t>Lebonyolítás 1. részszámla</t>
  </si>
  <si>
    <t>KF5SA 5544712</t>
  </si>
  <si>
    <t>Kivitelezés 4. részszámla</t>
  </si>
  <si>
    <t>18-00/00061</t>
  </si>
  <si>
    <t>Lebonyolítás 2. részszámla</t>
  </si>
  <si>
    <t>KF5SA 5544723</t>
  </si>
  <si>
    <t>Kivitelezés 5. részszámla</t>
  </si>
  <si>
    <t>Kivitelezés lezárása</t>
  </si>
  <si>
    <t>Költségkimutatás Telki HUPRO csarnoképítés lezárásához</t>
  </si>
  <si>
    <t>Áfa (elszámolás)</t>
  </si>
  <si>
    <t>További kifizetendő összegek, elvégzett és elvégzendő munkákra</t>
  </si>
  <si>
    <t>Csarnok bontása</t>
  </si>
  <si>
    <t>Ívcsarnok kft.</t>
  </si>
  <si>
    <t>Kiadást csökkentő tételek</t>
  </si>
  <si>
    <t>Státusz, megjegyzés</t>
  </si>
  <si>
    <t>Önkormányzat dönt</t>
  </si>
  <si>
    <t>Lebonyolítás végszámla</t>
  </si>
  <si>
    <t>Egyéb munkák, őrzés, stb.</t>
  </si>
  <si>
    <t>Műszaki ellenőr díjai</t>
  </si>
  <si>
    <t>Bontott csarnok értékesítése</t>
  </si>
  <si>
    <t>Összesen járó díj:</t>
  </si>
  <si>
    <t>Eddig kifizetve:</t>
  </si>
  <si>
    <t>Maradék kifizetendő:</t>
  </si>
  <si>
    <t>Lezárandó</t>
  </si>
  <si>
    <t>2018. 09. 30-i állapot szerint.</t>
  </si>
  <si>
    <t>Önkormányzat által eddig megfizetett összeg:</t>
  </si>
  <si>
    <t>Önkormányzat szerződés szerint fizet:</t>
  </si>
  <si>
    <t>Összesen fizetve:</t>
  </si>
  <si>
    <t>Tartalék keret:</t>
  </si>
  <si>
    <t>Önkormányzat által további fizetendő összeg lenne: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</si>
</sst>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u val="singleAccounting"/>
      <sz val="12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21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B050"/>
      <name val="Arial"/>
      <family val="2"/>
    </font>
    <font>
      <b/>
      <u val="single"/>
      <sz val="12"/>
      <color rgb="FFFF0000"/>
      <name val="Arial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right" vertical="center"/>
    </xf>
    <xf numFmtId="41" fontId="2" fillId="33" borderId="0" xfId="0" applyNumberFormat="1" applyFont="1" applyFill="1" applyBorder="1" applyAlignment="1">
      <alignment vertical="center"/>
    </xf>
    <xf numFmtId="2" fontId="2" fillId="13" borderId="0" xfId="0" applyNumberFormat="1" applyFont="1" applyFill="1" applyBorder="1" applyAlignment="1">
      <alignment horizontal="right" vertical="center"/>
    </xf>
    <xf numFmtId="41" fontId="2" fillId="13" borderId="0" xfId="0" applyNumberFormat="1" applyFont="1" applyFill="1" applyBorder="1" applyAlignment="1">
      <alignment vertical="center"/>
    </xf>
    <xf numFmtId="2" fontId="2" fillId="10" borderId="0" xfId="0" applyNumberFormat="1" applyFont="1" applyFill="1" applyBorder="1" applyAlignment="1">
      <alignment horizontal="right" vertical="center"/>
    </xf>
    <xf numFmtId="41" fontId="2" fillId="1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41" fontId="4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41" fontId="4" fillId="3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vertical="center" wrapText="1"/>
    </xf>
    <xf numFmtId="41" fontId="4" fillId="13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 wrapText="1"/>
    </xf>
    <xf numFmtId="10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wrapText="1"/>
    </xf>
    <xf numFmtId="0" fontId="44" fillId="0" borderId="0" xfId="54">
      <alignment/>
      <protection/>
    </xf>
    <xf numFmtId="0" fontId="53" fillId="0" borderId="10" xfId="54" applyNumberFormat="1" applyFont="1" applyBorder="1" applyAlignment="1">
      <alignment horizontal="center" shrinkToFit="1"/>
      <protection/>
    </xf>
    <xf numFmtId="0" fontId="53" fillId="0" borderId="10" xfId="54" applyFont="1" applyBorder="1" applyAlignment="1">
      <alignment horizontal="center" shrinkToFit="1"/>
      <protection/>
    </xf>
    <xf numFmtId="0" fontId="53" fillId="0" borderId="10" xfId="54" applyFont="1" applyBorder="1" applyAlignment="1">
      <alignment horizontal="center" wrapText="1"/>
      <protection/>
    </xf>
    <xf numFmtId="3" fontId="53" fillId="0" borderId="10" xfId="54" applyNumberFormat="1" applyFont="1" applyBorder="1" applyAlignment="1">
      <alignment horizontal="center" wrapText="1"/>
      <protection/>
    </xf>
    <xf numFmtId="14" fontId="53" fillId="0" borderId="10" xfId="54" applyNumberFormat="1" applyFont="1" applyBorder="1" applyAlignment="1">
      <alignment horizontal="center" wrapText="1"/>
      <protection/>
    </xf>
    <xf numFmtId="0" fontId="53" fillId="0" borderId="11" xfId="54" applyFont="1" applyBorder="1" applyAlignment="1">
      <alignment horizontal="center" wrapText="1"/>
      <protection/>
    </xf>
    <xf numFmtId="0" fontId="44" fillId="10" borderId="12" xfId="54" applyFill="1" applyBorder="1" applyAlignment="1">
      <alignment horizontal="left" shrinkToFit="1"/>
      <protection/>
    </xf>
    <xf numFmtId="49" fontId="44" fillId="10" borderId="12" xfId="54" applyNumberFormat="1" applyFill="1" applyBorder="1" applyAlignment="1">
      <alignment horizontal="left"/>
      <protection/>
    </xf>
    <xf numFmtId="0" fontId="44" fillId="10" borderId="12" xfId="54" applyFill="1" applyBorder="1" applyAlignment="1">
      <alignment/>
      <protection/>
    </xf>
    <xf numFmtId="3" fontId="44" fillId="10" borderId="12" xfId="54" applyNumberFormat="1" applyFill="1" applyBorder="1" applyAlignment="1">
      <alignment/>
      <protection/>
    </xf>
    <xf numFmtId="3" fontId="44" fillId="10" borderId="12" xfId="54" applyNumberFormat="1" applyFill="1" applyBorder="1" applyAlignment="1">
      <alignment horizontal="right"/>
      <protection/>
    </xf>
    <xf numFmtId="14" fontId="44" fillId="10" borderId="12" xfId="54" applyNumberFormat="1" applyFill="1" applyBorder="1" applyAlignment="1">
      <alignment horizontal="right"/>
      <protection/>
    </xf>
    <xf numFmtId="14" fontId="44" fillId="10" borderId="12" xfId="54" applyNumberFormat="1" applyFill="1" applyBorder="1" applyAlignment="1">
      <alignment/>
      <protection/>
    </xf>
    <xf numFmtId="0" fontId="44" fillId="0" borderId="12" xfId="54" applyFill="1" applyBorder="1" applyAlignment="1">
      <alignment horizontal="left" shrinkToFit="1"/>
      <protection/>
    </xf>
    <xf numFmtId="49" fontId="44" fillId="0" borderId="12" xfId="54" applyNumberFormat="1" applyFill="1" applyBorder="1" applyAlignment="1">
      <alignment horizontal="left"/>
      <protection/>
    </xf>
    <xf numFmtId="0" fontId="44" fillId="0" borderId="12" xfId="54" applyFill="1" applyBorder="1" applyAlignment="1">
      <alignment/>
      <protection/>
    </xf>
    <xf numFmtId="3" fontId="44" fillId="0" borderId="12" xfId="54" applyNumberFormat="1" applyFill="1" applyBorder="1" applyAlignment="1">
      <alignment/>
      <protection/>
    </xf>
    <xf numFmtId="3" fontId="44" fillId="0" borderId="12" xfId="54" applyNumberFormat="1" applyFill="1" applyBorder="1" applyAlignment="1">
      <alignment horizontal="right"/>
      <protection/>
    </xf>
    <xf numFmtId="14" fontId="44" fillId="0" borderId="12" xfId="54" applyNumberFormat="1" applyFill="1" applyBorder="1" applyAlignment="1">
      <alignment horizontal="right"/>
      <protection/>
    </xf>
    <xf numFmtId="14" fontId="44" fillId="0" borderId="12" xfId="54" applyNumberFormat="1" applyFill="1" applyBorder="1" applyAlignment="1">
      <alignment/>
      <protection/>
    </xf>
    <xf numFmtId="3" fontId="44" fillId="0" borderId="0" xfId="54" applyNumberFormat="1">
      <alignment/>
      <protection/>
    </xf>
    <xf numFmtId="49" fontId="53" fillId="0" borderId="10" xfId="54" applyNumberFormat="1" applyFont="1" applyBorder="1" applyAlignment="1">
      <alignment horizontal="center" wrapText="1"/>
      <protection/>
    </xf>
    <xf numFmtId="3" fontId="44" fillId="0" borderId="13" xfId="54" applyNumberFormat="1" applyBorder="1" applyAlignment="1">
      <alignment horizontal="center" wrapText="1"/>
      <protection/>
    </xf>
    <xf numFmtId="3" fontId="44" fillId="0" borderId="14" xfId="54" applyNumberFormat="1" applyBorder="1">
      <alignment/>
      <protection/>
    </xf>
    <xf numFmtId="14" fontId="54" fillId="0" borderId="12" xfId="54" applyNumberFormat="1" applyFont="1" applyFill="1" applyBorder="1" applyAlignment="1">
      <alignment horizontal="left"/>
      <protection/>
    </xf>
    <xf numFmtId="3" fontId="55" fillId="0" borderId="10" xfId="54" applyNumberFormat="1" applyFont="1" applyBorder="1" applyAlignment="1">
      <alignment horizontal="center" wrapText="1"/>
      <protection/>
    </xf>
    <xf numFmtId="3" fontId="54" fillId="10" borderId="12" xfId="54" applyNumberFormat="1" applyFont="1" applyFill="1" applyBorder="1" applyAlignment="1">
      <alignment horizontal="right"/>
      <protection/>
    </xf>
    <xf numFmtId="0" fontId="56" fillId="0" borderId="15" xfId="54" applyFont="1" applyBorder="1" applyAlignment="1">
      <alignment horizontal="center" wrapText="1" shrinkToFit="1"/>
      <protection/>
    </xf>
    <xf numFmtId="0" fontId="44" fillId="10" borderId="16" xfId="54" applyFont="1" applyFill="1" applyBorder="1" applyAlignment="1">
      <alignment shrinkToFit="1"/>
      <protection/>
    </xf>
    <xf numFmtId="0" fontId="44" fillId="0" borderId="16" xfId="54" applyFont="1" applyFill="1" applyBorder="1" applyAlignment="1">
      <alignment shrinkToFit="1"/>
      <protection/>
    </xf>
    <xf numFmtId="3" fontId="54" fillId="0" borderId="17" xfId="54" applyNumberFormat="1" applyFont="1" applyBorder="1">
      <alignment/>
      <protection/>
    </xf>
    <xf numFmtId="3" fontId="44" fillId="0" borderId="13" xfId="54" applyNumberFormat="1" applyBorder="1">
      <alignment/>
      <protection/>
    </xf>
    <xf numFmtId="0" fontId="44" fillId="0" borderId="18" xfId="54" applyFill="1" applyBorder="1" applyAlignment="1">
      <alignment horizontal="left" shrinkToFit="1"/>
      <protection/>
    </xf>
    <xf numFmtId="49" fontId="44" fillId="0" borderId="18" xfId="54" applyNumberFormat="1" applyFill="1" applyBorder="1" applyAlignment="1">
      <alignment horizontal="left"/>
      <protection/>
    </xf>
    <xf numFmtId="0" fontId="44" fillId="0" borderId="18" xfId="54" applyFill="1" applyBorder="1" applyAlignment="1">
      <alignment/>
      <protection/>
    </xf>
    <xf numFmtId="3" fontId="44" fillId="0" borderId="18" xfId="54" applyNumberFormat="1" applyFill="1" applyBorder="1" applyAlignment="1">
      <alignment/>
      <protection/>
    </xf>
    <xf numFmtId="3" fontId="44" fillId="0" borderId="18" xfId="54" applyNumberFormat="1" applyFill="1" applyBorder="1" applyAlignment="1">
      <alignment horizontal="right"/>
      <protection/>
    </xf>
    <xf numFmtId="14" fontId="44" fillId="0" borderId="18" xfId="54" applyNumberFormat="1" applyFill="1" applyBorder="1" applyAlignment="1">
      <alignment horizontal="right"/>
      <protection/>
    </xf>
    <xf numFmtId="14" fontId="44" fillId="0" borderId="18" xfId="54" applyNumberFormat="1" applyFill="1" applyBorder="1" applyAlignment="1">
      <alignment/>
      <protection/>
    </xf>
    <xf numFmtId="0" fontId="44" fillId="0" borderId="19" xfId="54" applyFont="1" applyFill="1" applyBorder="1" applyAlignment="1">
      <alignment shrinkToFit="1"/>
      <protection/>
    </xf>
    <xf numFmtId="0" fontId="44" fillId="0" borderId="0" xfId="54" applyFill="1" applyBorder="1" applyAlignment="1">
      <alignment horizontal="left" shrinkToFit="1"/>
      <protection/>
    </xf>
    <xf numFmtId="49" fontId="44" fillId="0" borderId="0" xfId="54" applyNumberFormat="1" applyFill="1" applyBorder="1" applyAlignment="1">
      <alignment horizontal="left"/>
      <protection/>
    </xf>
    <xf numFmtId="0" fontId="44" fillId="0" borderId="0" xfId="54" applyFill="1" applyBorder="1" applyAlignment="1">
      <alignment/>
      <protection/>
    </xf>
    <xf numFmtId="3" fontId="44" fillId="0" borderId="0" xfId="54" applyNumberFormat="1" applyFill="1" applyBorder="1" applyAlignment="1">
      <alignment/>
      <protection/>
    </xf>
    <xf numFmtId="3" fontId="44" fillId="0" borderId="0" xfId="54" applyNumberFormat="1" applyFill="1" applyBorder="1" applyAlignment="1">
      <alignment horizontal="right"/>
      <protection/>
    </xf>
    <xf numFmtId="14" fontId="44" fillId="0" borderId="0" xfId="54" applyNumberFormat="1" applyFill="1" applyBorder="1" applyAlignment="1">
      <alignment horizontal="right"/>
      <protection/>
    </xf>
    <xf numFmtId="14" fontId="44" fillId="0" borderId="0" xfId="54" applyNumberFormat="1" applyFill="1" applyBorder="1" applyAlignment="1">
      <alignment/>
      <protection/>
    </xf>
    <xf numFmtId="0" fontId="44" fillId="0" borderId="0" xfId="54" applyFont="1" applyFill="1" applyBorder="1" applyAlignment="1">
      <alignment shrinkToFit="1"/>
      <protection/>
    </xf>
    <xf numFmtId="0" fontId="44" fillId="0" borderId="20" xfId="54" applyFill="1" applyBorder="1" applyAlignment="1">
      <alignment horizontal="left" shrinkToFit="1"/>
      <protection/>
    </xf>
    <xf numFmtId="49" fontId="44" fillId="0" borderId="21" xfId="54" applyNumberFormat="1" applyFill="1" applyBorder="1" applyAlignment="1">
      <alignment horizontal="left"/>
      <protection/>
    </xf>
    <xf numFmtId="0" fontId="44" fillId="0" borderId="21" xfId="54" applyFill="1" applyBorder="1" applyAlignment="1">
      <alignment horizontal="left" shrinkToFit="1"/>
      <protection/>
    </xf>
    <xf numFmtId="0" fontId="44" fillId="0" borderId="21" xfId="54" applyFill="1" applyBorder="1" applyAlignment="1">
      <alignment/>
      <protection/>
    </xf>
    <xf numFmtId="3" fontId="44" fillId="0" borderId="21" xfId="54" applyNumberFormat="1" applyFill="1" applyBorder="1" applyAlignment="1">
      <alignment/>
      <protection/>
    </xf>
    <xf numFmtId="3" fontId="44" fillId="0" borderId="21" xfId="54" applyNumberFormat="1" applyFill="1" applyBorder="1" applyAlignment="1">
      <alignment horizontal="right"/>
      <protection/>
    </xf>
    <xf numFmtId="14" fontId="44" fillId="0" borderId="21" xfId="54" applyNumberFormat="1" applyFill="1" applyBorder="1" applyAlignment="1">
      <alignment horizontal="right"/>
      <protection/>
    </xf>
    <xf numFmtId="14" fontId="44" fillId="0" borderId="21" xfId="54" applyNumberFormat="1" applyFill="1" applyBorder="1" applyAlignment="1">
      <alignment/>
      <protection/>
    </xf>
    <xf numFmtId="0" fontId="44" fillId="0" borderId="21" xfId="54" applyFont="1" applyFill="1" applyBorder="1" applyAlignment="1">
      <alignment shrinkToFit="1"/>
      <protection/>
    </xf>
    <xf numFmtId="0" fontId="44" fillId="0" borderId="22" xfId="54" applyFill="1" applyBorder="1" applyAlignment="1">
      <alignment horizontal="left" shrinkToFit="1"/>
      <protection/>
    </xf>
    <xf numFmtId="0" fontId="44" fillId="0" borderId="23" xfId="54" applyFill="1" applyBorder="1" applyAlignment="1">
      <alignment horizontal="left" shrinkToFit="1"/>
      <protection/>
    </xf>
    <xf numFmtId="49" fontId="44" fillId="0" borderId="24" xfId="54" applyNumberFormat="1" applyFill="1" applyBorder="1" applyAlignment="1">
      <alignment horizontal="left"/>
      <protection/>
    </xf>
    <xf numFmtId="0" fontId="44" fillId="0" borderId="24" xfId="54" applyFill="1" applyBorder="1" applyAlignment="1">
      <alignment horizontal="left" shrinkToFit="1"/>
      <protection/>
    </xf>
    <xf numFmtId="0" fontId="44" fillId="0" borderId="24" xfId="54" applyFill="1" applyBorder="1" applyAlignment="1">
      <alignment/>
      <protection/>
    </xf>
    <xf numFmtId="3" fontId="44" fillId="0" borderId="24" xfId="54" applyNumberFormat="1" applyFill="1" applyBorder="1" applyAlignment="1">
      <alignment/>
      <protection/>
    </xf>
    <xf numFmtId="3" fontId="44" fillId="0" borderId="24" xfId="54" applyNumberFormat="1" applyFill="1" applyBorder="1" applyAlignment="1">
      <alignment horizontal="right"/>
      <protection/>
    </xf>
    <xf numFmtId="14" fontId="44" fillId="0" borderId="24" xfId="54" applyNumberFormat="1" applyFill="1" applyBorder="1" applyAlignment="1">
      <alignment horizontal="right"/>
      <protection/>
    </xf>
    <xf numFmtId="14" fontId="44" fillId="0" borderId="24" xfId="54" applyNumberFormat="1" applyFill="1" applyBorder="1" applyAlignment="1">
      <alignment/>
      <protection/>
    </xf>
    <xf numFmtId="0" fontId="44" fillId="0" borderId="24" xfId="54" applyFont="1" applyFill="1" applyBorder="1" applyAlignment="1">
      <alignment shrinkToFit="1"/>
      <protection/>
    </xf>
    <xf numFmtId="41" fontId="49" fillId="10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wrapText="1"/>
    </xf>
    <xf numFmtId="0" fontId="44" fillId="0" borderId="24" xfId="54" applyBorder="1">
      <alignment/>
      <protection/>
    </xf>
    <xf numFmtId="0" fontId="56" fillId="34" borderId="23" xfId="54" applyFont="1" applyFill="1" applyBorder="1">
      <alignment/>
      <protection/>
    </xf>
    <xf numFmtId="0" fontId="56" fillId="34" borderId="24" xfId="54" applyFont="1" applyFill="1" applyBorder="1">
      <alignment/>
      <protection/>
    </xf>
    <xf numFmtId="3" fontId="56" fillId="34" borderId="24" xfId="54" applyNumberFormat="1" applyFont="1" applyFill="1" applyBorder="1">
      <alignment/>
      <protection/>
    </xf>
    <xf numFmtId="3" fontId="56" fillId="34" borderId="24" xfId="54" applyNumberFormat="1" applyFont="1" applyFill="1" applyBorder="1" applyAlignment="1">
      <alignment horizontal="right"/>
      <protection/>
    </xf>
    <xf numFmtId="0" fontId="53" fillId="0" borderId="0" xfId="54" applyFont="1">
      <alignment/>
      <protection/>
    </xf>
    <xf numFmtId="3" fontId="44" fillId="0" borderId="15" xfId="54" applyNumberFormat="1" applyBorder="1">
      <alignment/>
      <protection/>
    </xf>
    <xf numFmtId="3" fontId="44" fillId="0" borderId="25" xfId="54" applyNumberFormat="1" applyBorder="1" applyAlignment="1">
      <alignment/>
      <protection/>
    </xf>
    <xf numFmtId="3" fontId="57" fillId="0" borderId="26" xfId="54" applyNumberFormat="1" applyFont="1" applyBorder="1" applyAlignment="1">
      <alignment/>
      <protection/>
    </xf>
    <xf numFmtId="3" fontId="57" fillId="34" borderId="24" xfId="54" applyNumberFormat="1" applyFont="1" applyFill="1" applyBorder="1" applyAlignment="1">
      <alignment horizontal="right"/>
      <protection/>
    </xf>
    <xf numFmtId="0" fontId="44" fillId="0" borderId="27" xfId="54" applyBorder="1">
      <alignment/>
      <protection/>
    </xf>
    <xf numFmtId="0" fontId="44" fillId="16" borderId="20" xfId="54" applyFill="1" applyBorder="1">
      <alignment/>
      <protection/>
    </xf>
    <xf numFmtId="0" fontId="44" fillId="16" borderId="21" xfId="54" applyFill="1" applyBorder="1">
      <alignment/>
      <protection/>
    </xf>
    <xf numFmtId="3" fontId="44" fillId="16" borderId="21" xfId="54" applyNumberFormat="1" applyFill="1" applyBorder="1">
      <alignment/>
      <protection/>
    </xf>
    <xf numFmtId="3" fontId="44" fillId="16" borderId="21" xfId="54" applyNumberFormat="1" applyFill="1" applyBorder="1" applyAlignment="1">
      <alignment horizontal="right"/>
      <protection/>
    </xf>
    <xf numFmtId="14" fontId="44" fillId="16" borderId="28" xfId="54" applyNumberFormat="1" applyFill="1" applyBorder="1">
      <alignment/>
      <protection/>
    </xf>
    <xf numFmtId="14" fontId="44" fillId="16" borderId="21" xfId="54" applyNumberFormat="1" applyFill="1" applyBorder="1">
      <alignment/>
      <protection/>
    </xf>
    <xf numFmtId="0" fontId="44" fillId="0" borderId="20" xfId="54" applyBorder="1">
      <alignment/>
      <protection/>
    </xf>
    <xf numFmtId="0" fontId="44" fillId="0" borderId="21" xfId="54" applyBorder="1">
      <alignment/>
      <protection/>
    </xf>
    <xf numFmtId="3" fontId="44" fillId="0" borderId="21" xfId="54" applyNumberFormat="1" applyBorder="1">
      <alignment/>
      <protection/>
    </xf>
    <xf numFmtId="3" fontId="44" fillId="0" borderId="28" xfId="54" applyNumberFormat="1" applyBorder="1">
      <alignment/>
      <protection/>
    </xf>
    <xf numFmtId="0" fontId="44" fillId="0" borderId="22" xfId="54" applyBorder="1">
      <alignment/>
      <protection/>
    </xf>
    <xf numFmtId="0" fontId="44" fillId="0" borderId="0" xfId="54" applyBorder="1">
      <alignment/>
      <protection/>
    </xf>
    <xf numFmtId="3" fontId="44" fillId="0" borderId="0" xfId="54" applyNumberFormat="1" applyBorder="1">
      <alignment/>
      <protection/>
    </xf>
    <xf numFmtId="3" fontId="44" fillId="0" borderId="29" xfId="54" applyNumberFormat="1" applyBorder="1">
      <alignment/>
      <protection/>
    </xf>
    <xf numFmtId="0" fontId="44" fillId="34" borderId="23" xfId="54" applyFill="1" applyBorder="1">
      <alignment/>
      <protection/>
    </xf>
    <xf numFmtId="0" fontId="44" fillId="34" borderId="24" xfId="54" applyFill="1" applyBorder="1">
      <alignment/>
      <protection/>
    </xf>
    <xf numFmtId="3" fontId="44" fillId="34" borderId="24" xfId="54" applyNumberFormat="1" applyFill="1" applyBorder="1">
      <alignment/>
      <protection/>
    </xf>
    <xf numFmtId="3" fontId="57" fillId="34" borderId="27" xfId="54" applyNumberFormat="1" applyFont="1" applyFill="1" applyBorder="1">
      <alignment/>
      <protection/>
    </xf>
    <xf numFmtId="0" fontId="56" fillId="0" borderId="16" xfId="54" applyFont="1" applyFill="1" applyBorder="1" applyAlignment="1">
      <alignment horizontal="left"/>
      <protection/>
    </xf>
    <xf numFmtId="0" fontId="45" fillId="0" borderId="30" xfId="0" applyFont="1" applyBorder="1" applyAlignment="1">
      <alignment horizontal="left"/>
    </xf>
    <xf numFmtId="0" fontId="45" fillId="0" borderId="31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O18" sqref="O18"/>
    </sheetView>
  </sheetViews>
  <sheetFormatPr defaultColWidth="8.88671875" defaultRowHeight="15"/>
  <cols>
    <col min="1" max="1" width="16.3359375" style="59" bestFit="1" customWidth="1"/>
    <col min="2" max="2" width="10.88671875" style="59" bestFit="1" customWidth="1"/>
    <col min="3" max="3" width="24.21484375" style="59" customWidth="1"/>
    <col min="4" max="4" width="14.3359375" style="59" bestFit="1" customWidth="1"/>
    <col min="5" max="5" width="9.5546875" style="59" customWidth="1"/>
    <col min="6" max="6" width="8.3359375" style="59" customWidth="1"/>
    <col min="7" max="7" width="9.10546875" style="59" customWidth="1"/>
    <col min="8" max="8" width="8.5546875" style="59" customWidth="1"/>
    <col min="9" max="10" width="8.77734375" style="59" customWidth="1"/>
    <col min="11" max="11" width="8.88671875" style="80" customWidth="1"/>
    <col min="12" max="16384" width="8.88671875" style="59" customWidth="1"/>
  </cols>
  <sheetData>
    <row r="1" spans="1:7" ht="16.5" thickBot="1">
      <c r="A1" s="134" t="s">
        <v>95</v>
      </c>
      <c r="D1" s="135" t="s">
        <v>7</v>
      </c>
      <c r="E1" s="136">
        <f>+SUBTOTAL(9,E3:E28)</f>
        <v>85144238.299</v>
      </c>
      <c r="F1" s="136">
        <f>+SUBTOTAL(9,F3:F28)</f>
        <v>22988944.34073</v>
      </c>
      <c r="G1" s="137">
        <f>+SUBTOTAL(9,G3:G28)</f>
        <v>108133182.63973</v>
      </c>
    </row>
    <row r="2" spans="1:11" ht="45.75" thickBot="1">
      <c r="A2" s="60" t="s">
        <v>65</v>
      </c>
      <c r="B2" s="81" t="s">
        <v>66</v>
      </c>
      <c r="C2" s="61" t="s">
        <v>67</v>
      </c>
      <c r="D2" s="62" t="s">
        <v>68</v>
      </c>
      <c r="E2" s="63" t="s">
        <v>69</v>
      </c>
      <c r="F2" s="85" t="s">
        <v>96</v>
      </c>
      <c r="G2" s="63" t="s">
        <v>70</v>
      </c>
      <c r="H2" s="64" t="s">
        <v>71</v>
      </c>
      <c r="I2" s="65" t="s">
        <v>72</v>
      </c>
      <c r="J2" s="87" t="s">
        <v>101</v>
      </c>
      <c r="K2" s="82" t="s">
        <v>105</v>
      </c>
    </row>
    <row r="3" spans="1:11" ht="15">
      <c r="A3" s="66" t="s">
        <v>73</v>
      </c>
      <c r="B3" s="67" t="s">
        <v>74</v>
      </c>
      <c r="C3" s="66" t="s">
        <v>75</v>
      </c>
      <c r="D3" s="68" t="s">
        <v>76</v>
      </c>
      <c r="E3" s="69">
        <v>2364000</v>
      </c>
      <c r="F3" s="86">
        <f>+E3*0.27</f>
        <v>638280</v>
      </c>
      <c r="G3" s="70">
        <f>+E3+F3</f>
        <v>3002280</v>
      </c>
      <c r="H3" s="71">
        <v>43010</v>
      </c>
      <c r="I3" s="72">
        <v>43041</v>
      </c>
      <c r="J3" s="88" t="s">
        <v>77</v>
      </c>
      <c r="K3" s="91">
        <f>+E3*0.023</f>
        <v>54372</v>
      </c>
    </row>
    <row r="4" spans="1:11" ht="15">
      <c r="A4" s="66" t="s">
        <v>78</v>
      </c>
      <c r="B4" s="67" t="s">
        <v>79</v>
      </c>
      <c r="C4" s="66" t="s">
        <v>80</v>
      </c>
      <c r="D4" s="68" t="s">
        <v>76</v>
      </c>
      <c r="E4" s="69">
        <v>6189</v>
      </c>
      <c r="F4" s="86">
        <f aca="true" t="shared" si="0" ref="F4:F10">+E4*0.27</f>
        <v>1671.0300000000002</v>
      </c>
      <c r="G4" s="70">
        <f aca="true" t="shared" si="1" ref="G4:G10">+E4+F4</f>
        <v>7860.030000000001</v>
      </c>
      <c r="H4" s="71">
        <v>43063</v>
      </c>
      <c r="I4" s="72">
        <v>43063</v>
      </c>
      <c r="J4" s="88" t="s">
        <v>77</v>
      </c>
      <c r="K4" s="83">
        <f>+E4*0.023</f>
        <v>142.347</v>
      </c>
    </row>
    <row r="5" spans="1:11" ht="15">
      <c r="A5" s="66" t="s">
        <v>73</v>
      </c>
      <c r="B5" s="67" t="s">
        <v>81</v>
      </c>
      <c r="C5" s="66" t="s">
        <v>82</v>
      </c>
      <c r="D5" s="68" t="s">
        <v>76</v>
      </c>
      <c r="E5" s="69">
        <v>3240000</v>
      </c>
      <c r="F5" s="86">
        <f t="shared" si="0"/>
        <v>874800</v>
      </c>
      <c r="G5" s="70">
        <f t="shared" si="1"/>
        <v>4114800</v>
      </c>
      <c r="H5" s="71">
        <v>43133</v>
      </c>
      <c r="I5" s="72">
        <v>43160</v>
      </c>
      <c r="J5" s="88" t="s">
        <v>77</v>
      </c>
      <c r="K5" s="83">
        <f>+E5*0.023</f>
        <v>74520</v>
      </c>
    </row>
    <row r="6" spans="1:11" ht="15">
      <c r="A6" s="66" t="s">
        <v>73</v>
      </c>
      <c r="B6" s="67" t="s">
        <v>83</v>
      </c>
      <c r="C6" s="66" t="s">
        <v>84</v>
      </c>
      <c r="D6" s="68" t="s">
        <v>76</v>
      </c>
      <c r="E6" s="69">
        <v>45556016</v>
      </c>
      <c r="F6" s="86">
        <f t="shared" si="0"/>
        <v>12300124.32</v>
      </c>
      <c r="G6" s="70">
        <f t="shared" si="1"/>
        <v>57856140.32</v>
      </c>
      <c r="H6" s="71">
        <v>43133</v>
      </c>
      <c r="I6" s="72">
        <v>43160</v>
      </c>
      <c r="J6" s="88" t="s">
        <v>77</v>
      </c>
      <c r="K6" s="83">
        <f>+E6*0.023</f>
        <v>1047788.368</v>
      </c>
    </row>
    <row r="7" spans="1:11" ht="15">
      <c r="A7" s="66" t="s">
        <v>85</v>
      </c>
      <c r="B7" s="67" t="s">
        <v>86</v>
      </c>
      <c r="C7" s="66" t="s">
        <v>87</v>
      </c>
      <c r="D7" s="68" t="s">
        <v>76</v>
      </c>
      <c r="E7" s="69">
        <v>801544</v>
      </c>
      <c r="F7" s="86">
        <f t="shared" si="0"/>
        <v>216416.88</v>
      </c>
      <c r="G7" s="70">
        <f t="shared" si="1"/>
        <v>1017960.88</v>
      </c>
      <c r="H7" s="71">
        <v>43176</v>
      </c>
      <c r="I7" s="72">
        <v>43173</v>
      </c>
      <c r="J7" s="88" t="s">
        <v>77</v>
      </c>
      <c r="K7" s="83"/>
    </row>
    <row r="8" spans="1:11" ht="15">
      <c r="A8" s="66" t="s">
        <v>73</v>
      </c>
      <c r="B8" s="67" t="s">
        <v>88</v>
      </c>
      <c r="C8" s="66" t="s">
        <v>89</v>
      </c>
      <c r="D8" s="68" t="s">
        <v>76</v>
      </c>
      <c r="E8" s="69">
        <v>24897610</v>
      </c>
      <c r="F8" s="86">
        <f t="shared" si="0"/>
        <v>6722354.7</v>
      </c>
      <c r="G8" s="70">
        <f t="shared" si="1"/>
        <v>31619964.7</v>
      </c>
      <c r="H8" s="71">
        <v>43190</v>
      </c>
      <c r="I8" s="72">
        <v>43216</v>
      </c>
      <c r="J8" s="88" t="s">
        <v>77</v>
      </c>
      <c r="K8" s="83">
        <f>+E8*0.023</f>
        <v>572645.03</v>
      </c>
    </row>
    <row r="9" spans="1:11" ht="15">
      <c r="A9" s="66" t="s">
        <v>85</v>
      </c>
      <c r="B9" s="67" t="s">
        <v>90</v>
      </c>
      <c r="C9" s="66" t="s">
        <v>91</v>
      </c>
      <c r="D9" s="68" t="s">
        <v>76</v>
      </c>
      <c r="E9" s="69">
        <v>801544</v>
      </c>
      <c r="F9" s="86">
        <f t="shared" si="0"/>
        <v>216416.88</v>
      </c>
      <c r="G9" s="70">
        <f t="shared" si="1"/>
        <v>1017960.88</v>
      </c>
      <c r="H9" s="71">
        <v>43230</v>
      </c>
      <c r="I9" s="72">
        <v>43223</v>
      </c>
      <c r="J9" s="88" t="s">
        <v>77</v>
      </c>
      <c r="K9" s="83"/>
    </row>
    <row r="10" spans="1:11" ht="15">
      <c r="A10" s="66" t="s">
        <v>73</v>
      </c>
      <c r="B10" s="67" t="s">
        <v>92</v>
      </c>
      <c r="C10" s="66" t="s">
        <v>93</v>
      </c>
      <c r="D10" s="68" t="s">
        <v>76</v>
      </c>
      <c r="E10" s="69">
        <v>9467798</v>
      </c>
      <c r="F10" s="86">
        <f t="shared" si="0"/>
        <v>2556305.46</v>
      </c>
      <c r="G10" s="70">
        <f t="shared" si="1"/>
        <v>12024103.46</v>
      </c>
      <c r="H10" s="71">
        <v>43258</v>
      </c>
      <c r="I10" s="72">
        <v>43286</v>
      </c>
      <c r="J10" s="88" t="s">
        <v>77</v>
      </c>
      <c r="K10" s="83">
        <f>+E10*0.023</f>
        <v>217759.354</v>
      </c>
    </row>
    <row r="11" spans="1:11" ht="15">
      <c r="A11" s="73"/>
      <c r="B11" s="74"/>
      <c r="C11" s="73"/>
      <c r="D11" s="75"/>
      <c r="E11" s="76"/>
      <c r="F11" s="77">
        <f>+E11*0.27</f>
        <v>0</v>
      </c>
      <c r="G11" s="77">
        <f>+E11*1.27</f>
        <v>0</v>
      </c>
      <c r="H11" s="78"/>
      <c r="I11" s="79"/>
      <c r="J11" s="89"/>
      <c r="K11" s="83"/>
    </row>
    <row r="12" spans="1:11" ht="15.75">
      <c r="A12" s="158" t="s">
        <v>97</v>
      </c>
      <c r="B12" s="159"/>
      <c r="C12" s="160"/>
      <c r="D12" s="75"/>
      <c r="E12" s="76"/>
      <c r="F12" s="77">
        <f aca="true" t="shared" si="2" ref="F12:F28">+E12*0.27</f>
        <v>0</v>
      </c>
      <c r="G12" s="77">
        <f aca="true" t="shared" si="3" ref="G12:G28">+E12*1.27</f>
        <v>0</v>
      </c>
      <c r="H12" s="78"/>
      <c r="I12" s="79"/>
      <c r="J12" s="89"/>
      <c r="K12" s="83"/>
    </row>
    <row r="13" spans="1:11" ht="15">
      <c r="A13" s="59" t="s">
        <v>99</v>
      </c>
      <c r="B13" s="74"/>
      <c r="C13" s="59" t="s">
        <v>94</v>
      </c>
      <c r="D13" s="75" t="s">
        <v>76</v>
      </c>
      <c r="E13" s="76">
        <f>+Elszámolás!J20</f>
        <v>1464600</v>
      </c>
      <c r="F13" s="77">
        <f t="shared" si="2"/>
        <v>395442</v>
      </c>
      <c r="G13" s="77">
        <f t="shared" si="3"/>
        <v>1860042</v>
      </c>
      <c r="H13" s="84" t="s">
        <v>110</v>
      </c>
      <c r="I13" s="79"/>
      <c r="J13" s="89"/>
      <c r="K13" s="83">
        <f>+E13*0.023</f>
        <v>33685.8</v>
      </c>
    </row>
    <row r="14" spans="1:11" ht="15">
      <c r="A14" s="73" t="s">
        <v>73</v>
      </c>
      <c r="B14" s="74"/>
      <c r="C14" s="73" t="s">
        <v>98</v>
      </c>
      <c r="D14" s="75" t="s">
        <v>76</v>
      </c>
      <c r="E14" s="76">
        <f>+'Bontási munkák ajánlat'!J22</f>
        <v>7578800</v>
      </c>
      <c r="F14" s="77">
        <f t="shared" si="2"/>
        <v>2046276.0000000002</v>
      </c>
      <c r="G14" s="77">
        <f t="shared" si="3"/>
        <v>9625076</v>
      </c>
      <c r="H14" s="84" t="s">
        <v>102</v>
      </c>
      <c r="I14" s="79"/>
      <c r="J14" s="89"/>
      <c r="K14" s="83">
        <f>+E14*0.023</f>
        <v>174312.4</v>
      </c>
    </row>
    <row r="15" spans="1:11" ht="15">
      <c r="A15" s="73" t="s">
        <v>73</v>
      </c>
      <c r="B15" s="74"/>
      <c r="C15" s="73" t="s">
        <v>104</v>
      </c>
      <c r="D15" s="75" t="s">
        <v>76</v>
      </c>
      <c r="E15" s="76">
        <v>0</v>
      </c>
      <c r="F15" s="77">
        <f aca="true" t="shared" si="4" ref="F15:F20">+E15*0.27</f>
        <v>0</v>
      </c>
      <c r="G15" s="77">
        <f aca="true" t="shared" si="5" ref="G15:G20">+E15*1.27</f>
        <v>0</v>
      </c>
      <c r="H15" s="84" t="s">
        <v>110</v>
      </c>
      <c r="I15" s="79"/>
      <c r="J15" s="89"/>
      <c r="K15" s="83">
        <f>+E15*0.023</f>
        <v>0</v>
      </c>
    </row>
    <row r="16" spans="1:11" ht="15">
      <c r="A16" s="73" t="s">
        <v>85</v>
      </c>
      <c r="B16" s="74"/>
      <c r="C16" s="73" t="s">
        <v>103</v>
      </c>
      <c r="D16" s="75" t="s">
        <v>76</v>
      </c>
      <c r="E16" s="76">
        <f>+K31</f>
        <v>572137.2990000001</v>
      </c>
      <c r="F16" s="77">
        <f t="shared" si="4"/>
        <v>154477.07073000004</v>
      </c>
      <c r="G16" s="77">
        <f t="shared" si="5"/>
        <v>726614.3697300002</v>
      </c>
      <c r="H16" s="84" t="s">
        <v>110</v>
      </c>
      <c r="I16" s="79"/>
      <c r="J16" s="89"/>
      <c r="K16" s="83"/>
    </row>
    <row r="17" spans="1:11" ht="15">
      <c r="A17" s="73"/>
      <c r="B17" s="74"/>
      <c r="C17" s="73"/>
      <c r="D17" s="75"/>
      <c r="E17" s="76"/>
      <c r="F17" s="77">
        <f t="shared" si="4"/>
        <v>0</v>
      </c>
      <c r="G17" s="77">
        <f t="shared" si="5"/>
        <v>0</v>
      </c>
      <c r="H17" s="78"/>
      <c r="I17" s="79"/>
      <c r="J17" s="89"/>
      <c r="K17" s="83"/>
    </row>
    <row r="18" spans="1:11" ht="15">
      <c r="A18" s="73"/>
      <c r="B18" s="74"/>
      <c r="C18" s="73"/>
      <c r="D18" s="75"/>
      <c r="E18" s="76"/>
      <c r="F18" s="77">
        <f t="shared" si="4"/>
        <v>0</v>
      </c>
      <c r="G18" s="77">
        <f t="shared" si="5"/>
        <v>0</v>
      </c>
      <c r="H18" s="78"/>
      <c r="I18" s="79"/>
      <c r="J18" s="89"/>
      <c r="K18" s="83"/>
    </row>
    <row r="19" spans="1:11" ht="15.75">
      <c r="A19" s="158" t="s">
        <v>100</v>
      </c>
      <c r="B19" s="159"/>
      <c r="C19" s="160"/>
      <c r="D19" s="75"/>
      <c r="E19" s="76"/>
      <c r="F19" s="77">
        <f t="shared" si="4"/>
        <v>0</v>
      </c>
      <c r="G19" s="77">
        <f t="shared" si="5"/>
        <v>0</v>
      </c>
      <c r="H19" s="78"/>
      <c r="I19" s="79"/>
      <c r="J19" s="89"/>
      <c r="K19" s="83"/>
    </row>
    <row r="20" spans="1:11" ht="15">
      <c r="A20" s="73" t="s">
        <v>73</v>
      </c>
      <c r="B20" s="74"/>
      <c r="C20" s="73" t="s">
        <v>106</v>
      </c>
      <c r="D20" s="75" t="s">
        <v>76</v>
      </c>
      <c r="E20" s="76">
        <f>-'Használt csarnok vétel ajanlat'!K16</f>
        <v>-11606000</v>
      </c>
      <c r="F20" s="77">
        <f t="shared" si="4"/>
        <v>-3133620</v>
      </c>
      <c r="G20" s="77">
        <f t="shared" si="5"/>
        <v>-14739620</v>
      </c>
      <c r="H20" s="84" t="s">
        <v>102</v>
      </c>
      <c r="I20" s="79"/>
      <c r="J20" s="89"/>
      <c r="K20" s="83"/>
    </row>
    <row r="21" spans="1:11" ht="15">
      <c r="A21" s="73"/>
      <c r="B21" s="74"/>
      <c r="C21" s="73"/>
      <c r="D21" s="75"/>
      <c r="E21" s="76"/>
      <c r="F21" s="77">
        <f t="shared" si="2"/>
        <v>0</v>
      </c>
      <c r="G21" s="77">
        <f t="shared" si="3"/>
        <v>0</v>
      </c>
      <c r="H21" s="78"/>
      <c r="I21" s="79"/>
      <c r="J21" s="89"/>
      <c r="K21" s="83"/>
    </row>
    <row r="22" spans="1:11" ht="15">
      <c r="A22" s="73"/>
      <c r="B22" s="74"/>
      <c r="C22" s="73"/>
      <c r="D22" s="75"/>
      <c r="E22" s="76"/>
      <c r="F22" s="77">
        <f t="shared" si="2"/>
        <v>0</v>
      </c>
      <c r="G22" s="77">
        <f t="shared" si="3"/>
        <v>0</v>
      </c>
      <c r="H22" s="78"/>
      <c r="I22" s="79"/>
      <c r="J22" s="89"/>
      <c r="K22" s="83"/>
    </row>
    <row r="23" spans="1:11" ht="15">
      <c r="A23" s="73"/>
      <c r="B23" s="74"/>
      <c r="C23" s="73"/>
      <c r="D23" s="75"/>
      <c r="E23" s="76"/>
      <c r="F23" s="77">
        <f t="shared" si="2"/>
        <v>0</v>
      </c>
      <c r="G23" s="77">
        <f t="shared" si="3"/>
        <v>0</v>
      </c>
      <c r="H23" s="78"/>
      <c r="I23" s="79"/>
      <c r="J23" s="89"/>
      <c r="K23" s="83"/>
    </row>
    <row r="24" spans="1:11" ht="15">
      <c r="A24" s="73"/>
      <c r="B24" s="74"/>
      <c r="C24" s="73"/>
      <c r="D24" s="75"/>
      <c r="E24" s="76"/>
      <c r="F24" s="77">
        <f t="shared" si="2"/>
        <v>0</v>
      </c>
      <c r="G24" s="77">
        <f t="shared" si="3"/>
        <v>0</v>
      </c>
      <c r="H24" s="78"/>
      <c r="I24" s="79"/>
      <c r="J24" s="89"/>
      <c r="K24" s="83"/>
    </row>
    <row r="25" spans="1:11" ht="15">
      <c r="A25" s="73"/>
      <c r="B25" s="74"/>
      <c r="C25" s="73"/>
      <c r="D25" s="75"/>
      <c r="E25" s="76"/>
      <c r="F25" s="77">
        <f t="shared" si="2"/>
        <v>0</v>
      </c>
      <c r="G25" s="77">
        <f t="shared" si="3"/>
        <v>0</v>
      </c>
      <c r="H25" s="78"/>
      <c r="I25" s="79"/>
      <c r="J25" s="89"/>
      <c r="K25" s="83"/>
    </row>
    <row r="26" spans="1:11" ht="15">
      <c r="A26" s="73"/>
      <c r="B26" s="74"/>
      <c r="C26" s="73"/>
      <c r="D26" s="75"/>
      <c r="E26" s="76"/>
      <c r="F26" s="77">
        <f t="shared" si="2"/>
        <v>0</v>
      </c>
      <c r="G26" s="77">
        <f t="shared" si="3"/>
        <v>0</v>
      </c>
      <c r="H26" s="78"/>
      <c r="I26" s="79"/>
      <c r="J26" s="89"/>
      <c r="K26" s="83"/>
    </row>
    <row r="27" spans="1:11" ht="15">
      <c r="A27" s="73"/>
      <c r="B27" s="74"/>
      <c r="C27" s="73"/>
      <c r="D27" s="75"/>
      <c r="E27" s="76"/>
      <c r="F27" s="77">
        <f t="shared" si="2"/>
        <v>0</v>
      </c>
      <c r="G27" s="77">
        <f t="shared" si="3"/>
        <v>0</v>
      </c>
      <c r="H27" s="78"/>
      <c r="I27" s="79"/>
      <c r="J27" s="89"/>
      <c r="K27" s="83"/>
    </row>
    <row r="28" spans="1:11" ht="15.75" thickBot="1">
      <c r="A28" s="92"/>
      <c r="B28" s="93"/>
      <c r="C28" s="92"/>
      <c r="D28" s="94"/>
      <c r="E28" s="95"/>
      <c r="F28" s="96">
        <f t="shared" si="2"/>
        <v>0</v>
      </c>
      <c r="G28" s="96">
        <f t="shared" si="3"/>
        <v>0</v>
      </c>
      <c r="H28" s="97"/>
      <c r="I28" s="98"/>
      <c r="J28" s="99"/>
      <c r="K28" s="83"/>
    </row>
    <row r="29" spans="1:11" ht="15">
      <c r="A29" s="108" t="s">
        <v>85</v>
      </c>
      <c r="B29" s="109"/>
      <c r="C29" s="110" t="s">
        <v>107</v>
      </c>
      <c r="D29" s="111"/>
      <c r="E29" s="112"/>
      <c r="F29" s="113"/>
      <c r="G29" s="113"/>
      <c r="H29" s="114"/>
      <c r="I29" s="115"/>
      <c r="J29" s="116"/>
      <c r="K29" s="91">
        <f>SUM(K3:K28)</f>
        <v>2175225.299</v>
      </c>
    </row>
    <row r="30" spans="1:11" ht="15">
      <c r="A30" s="117" t="s">
        <v>85</v>
      </c>
      <c r="B30" s="101"/>
      <c r="C30" s="100" t="s">
        <v>108</v>
      </c>
      <c r="D30" s="102"/>
      <c r="E30" s="103"/>
      <c r="F30" s="104"/>
      <c r="G30" s="104"/>
      <c r="H30" s="105"/>
      <c r="I30" s="106"/>
      <c r="J30" s="107"/>
      <c r="K30" s="83">
        <f>+E7+E9</f>
        <v>1603088</v>
      </c>
    </row>
    <row r="31" spans="1:11" ht="15.75" thickBot="1">
      <c r="A31" s="118" t="s">
        <v>85</v>
      </c>
      <c r="B31" s="119"/>
      <c r="C31" s="120" t="s">
        <v>109</v>
      </c>
      <c r="D31" s="121"/>
      <c r="E31" s="122"/>
      <c r="F31" s="123"/>
      <c r="G31" s="123"/>
      <c r="H31" s="124"/>
      <c r="I31" s="125"/>
      <c r="J31" s="126"/>
      <c r="K31" s="90">
        <f>+K29-K30</f>
        <v>572137.2990000001</v>
      </c>
    </row>
    <row r="32" ht="15.75" thickBot="1"/>
    <row r="33" spans="1:10" ht="15">
      <c r="A33" s="59" t="s">
        <v>111</v>
      </c>
      <c r="C33" s="140" t="s">
        <v>112</v>
      </c>
      <c r="D33" s="141"/>
      <c r="E33" s="142">
        <v>42781548</v>
      </c>
      <c r="F33" s="143">
        <f>+E33*0.27</f>
        <v>11551017.96</v>
      </c>
      <c r="G33" s="143">
        <f>+E33*1.27</f>
        <v>54332565.96</v>
      </c>
      <c r="H33" s="141"/>
      <c r="I33" s="145">
        <v>42963</v>
      </c>
      <c r="J33" s="144" t="s">
        <v>77</v>
      </c>
    </row>
    <row r="34" spans="3:10" ht="15.75" thickBot="1">
      <c r="C34" s="130" t="s">
        <v>116</v>
      </c>
      <c r="D34" s="131"/>
      <c r="E34" s="132">
        <f>+E1-E33</f>
        <v>42362690.298999995</v>
      </c>
      <c r="F34" s="133">
        <f>+E34*0.27</f>
        <v>11437926.38073</v>
      </c>
      <c r="G34" s="138">
        <f>+E34*1.27</f>
        <v>53800616.67973</v>
      </c>
      <c r="H34" s="129"/>
      <c r="I34" s="129"/>
      <c r="J34" s="139"/>
    </row>
    <row r="35" spans="3:7" ht="15">
      <c r="C35" s="146" t="s">
        <v>113</v>
      </c>
      <c r="D35" s="147"/>
      <c r="E35" s="148">
        <f>60000000/1.27</f>
        <v>47244094.488188975</v>
      </c>
      <c r="F35" s="148">
        <f>+E35*0.27</f>
        <v>12755905.511811024</v>
      </c>
      <c r="G35" s="149">
        <f>+E35+F35</f>
        <v>60000000</v>
      </c>
    </row>
    <row r="36" spans="3:7" ht="15">
      <c r="C36" s="150" t="s">
        <v>114</v>
      </c>
      <c r="D36" s="151"/>
      <c r="E36" s="152">
        <f>+E33+E35</f>
        <v>90025642.48818898</v>
      </c>
      <c r="F36" s="152">
        <f>+F33+F35</f>
        <v>24306923.471811026</v>
      </c>
      <c r="G36" s="153">
        <f>+G33+G35</f>
        <v>114332565.96000001</v>
      </c>
    </row>
    <row r="37" spans="3:7" ht="15.75" thickBot="1">
      <c r="C37" s="154" t="s">
        <v>115</v>
      </c>
      <c r="D37" s="155"/>
      <c r="E37" s="156">
        <f>+E36-E1</f>
        <v>4881404.189188987</v>
      </c>
      <c r="F37" s="156">
        <f>+F36-F1</f>
        <v>1317979.131081026</v>
      </c>
      <c r="G37" s="157">
        <f>+G36-G1</f>
        <v>6199383.320270002</v>
      </c>
    </row>
  </sheetData>
  <sheetProtection/>
  <mergeCells count="2">
    <mergeCell ref="A12:C12"/>
    <mergeCell ref="A19:C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0"/>
  <sheetViews>
    <sheetView zoomScalePageLayoutView="0" workbookViewId="0" topLeftCell="B1">
      <pane xSplit="1" ySplit="3" topLeftCell="C4" activePane="bottomRight" state="frozen"/>
      <selection pane="topLeft" activeCell="B6" sqref="A6:IV6"/>
      <selection pane="topRight" activeCell="K6" sqref="K6"/>
      <selection pane="bottomLeft" activeCell="B33" sqref="B33"/>
      <selection pane="bottomRight" activeCell="B21" sqref="B21"/>
    </sheetView>
  </sheetViews>
  <sheetFormatPr defaultColWidth="10.6640625" defaultRowHeight="15"/>
  <cols>
    <col min="1" max="1" width="10.6640625" style="2" customWidth="1"/>
    <col min="2" max="2" width="59.10546875" style="16" customWidth="1"/>
    <col min="3" max="7" width="10.6640625" style="16" customWidth="1"/>
    <col min="8" max="9" width="14.3359375" style="16" customWidth="1"/>
    <col min="10" max="10" width="13.4453125" style="16" customWidth="1"/>
    <col min="11" max="11" width="11.10546875" style="51" bestFit="1" customWidth="1"/>
    <col min="12" max="16384" width="10.6640625" style="16" customWidth="1"/>
  </cols>
  <sheetData>
    <row r="3" spans="1:11" s="15" customFormat="1" ht="36">
      <c r="A3" s="14"/>
      <c r="B3" s="15" t="s">
        <v>30</v>
      </c>
      <c r="K3" s="52"/>
    </row>
    <row r="4" ht="63" customHeight="1">
      <c r="B4" s="16" t="s">
        <v>37</v>
      </c>
    </row>
    <row r="5" ht="31.5">
      <c r="K5" s="55" t="s">
        <v>64</v>
      </c>
    </row>
    <row r="6" spans="2:11" s="22" customFormat="1" ht="31.5">
      <c r="B6" s="28" t="s">
        <v>0</v>
      </c>
      <c r="D6" s="17" t="s">
        <v>1</v>
      </c>
      <c r="E6" s="22" t="s">
        <v>9</v>
      </c>
      <c r="F6" s="18" t="s">
        <v>2</v>
      </c>
      <c r="G6" s="18" t="s">
        <v>3</v>
      </c>
      <c r="H6" s="17" t="s">
        <v>4</v>
      </c>
      <c r="I6" s="17" t="s">
        <v>5</v>
      </c>
      <c r="J6" s="28" t="s">
        <v>8</v>
      </c>
      <c r="K6" s="49">
        <v>0.4267</v>
      </c>
    </row>
    <row r="7" ht="15.75">
      <c r="D7" s="19"/>
    </row>
    <row r="8" spans="1:11" ht="24.75" customHeight="1">
      <c r="A8" s="2">
        <v>1</v>
      </c>
      <c r="B8" s="2" t="s">
        <v>23</v>
      </c>
      <c r="D8" s="16">
        <v>1</v>
      </c>
      <c r="E8" s="20" t="s">
        <v>25</v>
      </c>
      <c r="F8" s="21">
        <v>280000</v>
      </c>
      <c r="G8" s="21">
        <v>30000</v>
      </c>
      <c r="H8" s="21">
        <f>D8*F8</f>
        <v>280000</v>
      </c>
      <c r="I8" s="21">
        <f>D8*G8</f>
        <v>30000</v>
      </c>
      <c r="J8" s="21">
        <f>I8+H8</f>
        <v>310000</v>
      </c>
      <c r="K8" s="51">
        <f aca="true" t="shared" si="0" ref="K8:K15">J8*0.4267</f>
        <v>132277</v>
      </c>
    </row>
    <row r="9" spans="1:11" ht="22.5" customHeight="1">
      <c r="A9" s="2">
        <v>2</v>
      </c>
      <c r="B9" s="2" t="s">
        <v>24</v>
      </c>
      <c r="D9" s="16">
        <v>142</v>
      </c>
      <c r="E9" s="20" t="s">
        <v>38</v>
      </c>
      <c r="F9" s="21">
        <v>700</v>
      </c>
      <c r="G9" s="21">
        <v>600</v>
      </c>
      <c r="H9" s="21">
        <f aca="true" t="shared" si="1" ref="H9:H18">D9*F9</f>
        <v>99400</v>
      </c>
      <c r="I9" s="21">
        <f aca="true" t="shared" si="2" ref="I9:I18">D9*G9</f>
        <v>85200</v>
      </c>
      <c r="J9" s="21">
        <f aca="true" t="shared" si="3" ref="J9:J18">I9+H9</f>
        <v>184600</v>
      </c>
      <c r="K9" s="51">
        <f t="shared" si="0"/>
        <v>78768.82</v>
      </c>
    </row>
    <row r="10" spans="1:11" ht="24.75" customHeight="1">
      <c r="A10" s="2">
        <v>5</v>
      </c>
      <c r="B10" s="2" t="s">
        <v>18</v>
      </c>
      <c r="D10" s="128">
        <v>6</v>
      </c>
      <c r="E10" s="20" t="s">
        <v>26</v>
      </c>
      <c r="F10" s="21"/>
      <c r="G10" s="21">
        <v>50000</v>
      </c>
      <c r="H10" s="21">
        <f>D10*F10</f>
        <v>0</v>
      </c>
      <c r="I10" s="21">
        <f>D10*G10</f>
        <v>300000</v>
      </c>
      <c r="J10" s="21">
        <f>I10+H10</f>
        <v>300000</v>
      </c>
      <c r="K10" s="51">
        <f t="shared" si="0"/>
        <v>128010</v>
      </c>
    </row>
    <row r="11" spans="1:11" ht="24.75" customHeight="1">
      <c r="A11" s="2">
        <v>6</v>
      </c>
      <c r="B11" s="2" t="s">
        <v>19</v>
      </c>
      <c r="D11" s="128">
        <v>6</v>
      </c>
      <c r="E11" s="20" t="s">
        <v>26</v>
      </c>
      <c r="F11" s="21"/>
      <c r="G11" s="21">
        <v>20000</v>
      </c>
      <c r="H11" s="21">
        <f>D11*F11</f>
        <v>0</v>
      </c>
      <c r="I11" s="21">
        <f>D11*G11</f>
        <v>120000</v>
      </c>
      <c r="J11" s="21">
        <f>I11+H11</f>
        <v>120000</v>
      </c>
      <c r="K11" s="51">
        <f t="shared" si="0"/>
        <v>51204</v>
      </c>
    </row>
    <row r="12" spans="1:11" ht="24.75" customHeight="1">
      <c r="A12" s="2">
        <v>7</v>
      </c>
      <c r="B12" s="2" t="s">
        <v>27</v>
      </c>
      <c r="D12" s="16">
        <v>1</v>
      </c>
      <c r="E12" s="20" t="s">
        <v>25</v>
      </c>
      <c r="F12" s="21"/>
      <c r="G12" s="21">
        <v>40000</v>
      </c>
      <c r="H12" s="21">
        <f t="shared" si="1"/>
        <v>0</v>
      </c>
      <c r="I12" s="21">
        <f t="shared" si="2"/>
        <v>40000</v>
      </c>
      <c r="J12" s="21">
        <f t="shared" si="3"/>
        <v>40000</v>
      </c>
      <c r="K12" s="51">
        <f t="shared" si="0"/>
        <v>17068</v>
      </c>
    </row>
    <row r="13" spans="1:11" ht="24.75" customHeight="1">
      <c r="A13" s="2">
        <v>8</v>
      </c>
      <c r="B13" s="2" t="s">
        <v>28</v>
      </c>
      <c r="D13" s="128">
        <v>6</v>
      </c>
      <c r="E13" s="20" t="s">
        <v>26</v>
      </c>
      <c r="F13" s="21"/>
      <c r="G13" s="21">
        <v>20000</v>
      </c>
      <c r="H13" s="21">
        <f t="shared" si="1"/>
        <v>0</v>
      </c>
      <c r="I13" s="21">
        <f t="shared" si="2"/>
        <v>120000</v>
      </c>
      <c r="J13" s="21">
        <f t="shared" si="3"/>
        <v>120000</v>
      </c>
      <c r="K13" s="51">
        <f t="shared" si="0"/>
        <v>51204</v>
      </c>
    </row>
    <row r="14" spans="1:11" ht="24.75" customHeight="1">
      <c r="A14" s="2">
        <v>9</v>
      </c>
      <c r="B14" s="16" t="s">
        <v>31</v>
      </c>
      <c r="D14" s="16">
        <v>1</v>
      </c>
      <c r="E14" s="20" t="s">
        <v>25</v>
      </c>
      <c r="F14" s="21">
        <v>240000</v>
      </c>
      <c r="G14" s="21">
        <v>60000</v>
      </c>
      <c r="H14" s="21">
        <f t="shared" si="1"/>
        <v>240000</v>
      </c>
      <c r="I14" s="21">
        <f t="shared" si="2"/>
        <v>60000</v>
      </c>
      <c r="J14" s="21">
        <f t="shared" si="3"/>
        <v>300000</v>
      </c>
      <c r="K14" s="51">
        <f t="shared" si="0"/>
        <v>128010</v>
      </c>
    </row>
    <row r="15" spans="1:11" ht="24.75" customHeight="1">
      <c r="A15" s="2">
        <v>10</v>
      </c>
      <c r="B15" s="2" t="s">
        <v>36</v>
      </c>
      <c r="D15" s="16">
        <v>2</v>
      </c>
      <c r="E15" s="20" t="s">
        <v>25</v>
      </c>
      <c r="F15" s="21"/>
      <c r="G15" s="21">
        <v>45000</v>
      </c>
      <c r="H15" s="21">
        <f t="shared" si="1"/>
        <v>0</v>
      </c>
      <c r="I15" s="21">
        <f t="shared" si="2"/>
        <v>90000</v>
      </c>
      <c r="J15" s="21">
        <f t="shared" si="3"/>
        <v>90000</v>
      </c>
      <c r="K15" s="51">
        <f t="shared" si="0"/>
        <v>38403</v>
      </c>
    </row>
    <row r="16" spans="1:10" ht="24.75" customHeight="1">
      <c r="A16" s="2">
        <v>11</v>
      </c>
      <c r="B16" s="2"/>
      <c r="E16" s="20" t="s">
        <v>6</v>
      </c>
      <c r="F16" s="21"/>
      <c r="G16" s="21"/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24.75" customHeight="1">
      <c r="A17" s="2">
        <v>12</v>
      </c>
      <c r="B17" s="2"/>
      <c r="E17" s="20" t="s">
        <v>6</v>
      </c>
      <c r="F17" s="21"/>
      <c r="G17" s="21"/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24.75" customHeight="1">
      <c r="A18" s="2">
        <v>13</v>
      </c>
      <c r="B18" s="2"/>
      <c r="E18" s="20" t="s">
        <v>6</v>
      </c>
      <c r="F18" s="21"/>
      <c r="G18" s="21"/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2:9" ht="15.75">
      <c r="B19" s="2"/>
      <c r="D19" s="19"/>
      <c r="H19" s="22"/>
      <c r="I19" s="22"/>
    </row>
    <row r="20" spans="2:11" ht="33" customHeight="1">
      <c r="B20" s="23" t="s">
        <v>7</v>
      </c>
      <c r="D20" s="19"/>
      <c r="H20" s="24">
        <f>SUM(H8:H19)</f>
        <v>619400</v>
      </c>
      <c r="I20" s="24">
        <f>SUM(I8:I18)</f>
        <v>845200</v>
      </c>
      <c r="J20" s="24">
        <f>SUM(J8:J18)</f>
        <v>1464600</v>
      </c>
      <c r="K20" s="51">
        <f>SUM(K8:K18)</f>
        <v>624944.8200000001</v>
      </c>
    </row>
    <row r="21" ht="15.75">
      <c r="B21" s="29" t="s">
        <v>54</v>
      </c>
    </row>
    <row r="22" ht="45.75">
      <c r="B22" s="29" t="s">
        <v>55</v>
      </c>
    </row>
    <row r="26" spans="2:11" s="22" customFormat="1" ht="22.5" customHeight="1">
      <c r="B26" s="36" t="s">
        <v>60</v>
      </c>
      <c r="J26" s="21">
        <f>J20</f>
        <v>1464600</v>
      </c>
      <c r="K26" s="53">
        <f>K20</f>
        <v>624944.8200000001</v>
      </c>
    </row>
    <row r="27" spans="2:11" s="22" customFormat="1" ht="22.5" customHeight="1">
      <c r="B27" s="36" t="s">
        <v>61</v>
      </c>
      <c r="J27" s="56">
        <f>'Bontási munkák ajánlat'!J22</f>
        <v>7578800</v>
      </c>
      <c r="K27" s="57">
        <f>'Bontási munkák ajánlat'!N22</f>
        <v>4160000</v>
      </c>
    </row>
    <row r="28" spans="2:11" s="22" customFormat="1" ht="27.75" customHeight="1">
      <c r="B28" s="50" t="s">
        <v>62</v>
      </c>
      <c r="J28" s="21">
        <f>SUM(J26:J27)</f>
        <v>9043400</v>
      </c>
      <c r="K28" s="53">
        <f>SUM(K26:K27)</f>
        <v>4784944.82</v>
      </c>
    </row>
    <row r="30" spans="2:11" ht="15.75">
      <c r="B30" s="58" t="s">
        <v>63</v>
      </c>
      <c r="J30" s="54">
        <f>'Használt csarnok vétel ajanlat'!K13</f>
        <v>18058000</v>
      </c>
      <c r="K30" s="54">
        <f>'Használt csarnok vétel ajanlat'!K13</f>
        <v>18058000</v>
      </c>
    </row>
  </sheetData>
  <sheetProtection/>
  <printOptions/>
  <pageMargins left="0.75" right="0.75" top="1" bottom="1" header="0.5" footer="0.5"/>
  <pageSetup fitToHeight="1" fitToWidth="1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2"/>
  <sheetViews>
    <sheetView zoomScalePageLayoutView="0" workbookViewId="0" topLeftCell="A5">
      <pane xSplit="2" ySplit="3" topLeftCell="D8" activePane="bottomRight" state="frozen"/>
      <selection pane="topLeft" activeCell="B5" sqref="B1:B16384"/>
      <selection pane="topRight" activeCell="L8" sqref="L8"/>
      <selection pane="bottomLeft" activeCell="B10" sqref="B10"/>
      <selection pane="bottomRight" activeCell="N22" sqref="N22"/>
    </sheetView>
  </sheetViews>
  <sheetFormatPr defaultColWidth="10.6640625" defaultRowHeight="15"/>
  <cols>
    <col min="1" max="1" width="2.99609375" style="7" bestFit="1" customWidth="1"/>
    <col min="2" max="2" width="59.10546875" style="7" customWidth="1"/>
    <col min="3" max="3" width="10.6640625" style="7" customWidth="1"/>
    <col min="4" max="4" width="10.88671875" style="7" bestFit="1" customWidth="1"/>
    <col min="5" max="5" width="6.88671875" style="7" bestFit="1" customWidth="1"/>
    <col min="6" max="6" width="7.10546875" style="7" bestFit="1" customWidth="1"/>
    <col min="7" max="7" width="10.5546875" style="7" bestFit="1" customWidth="1"/>
    <col min="8" max="8" width="10.6640625" style="7" bestFit="1" customWidth="1"/>
    <col min="9" max="9" width="12.10546875" style="7" bestFit="1" customWidth="1"/>
    <col min="10" max="10" width="12.4453125" style="7" bestFit="1" customWidth="1"/>
    <col min="11" max="13" width="10.6640625" style="7" customWidth="1"/>
    <col min="14" max="14" width="10.6640625" style="35" customWidth="1"/>
    <col min="15" max="16384" width="10.6640625" style="7" customWidth="1"/>
  </cols>
  <sheetData>
    <row r="3" spans="2:14" s="30" customFormat="1" ht="18">
      <c r="B3" s="30" t="s">
        <v>11</v>
      </c>
      <c r="N3" s="34"/>
    </row>
    <row r="6" spans="2:12" ht="15.75">
      <c r="B6" s="31" t="s">
        <v>0</v>
      </c>
      <c r="D6" s="5" t="s">
        <v>1</v>
      </c>
      <c r="E6" s="7" t="s">
        <v>9</v>
      </c>
      <c r="F6" s="3" t="s">
        <v>2</v>
      </c>
      <c r="G6" s="3" t="s">
        <v>3</v>
      </c>
      <c r="H6" s="5" t="s">
        <v>4</v>
      </c>
      <c r="I6" s="5" t="s">
        <v>5</v>
      </c>
      <c r="J6" s="31" t="s">
        <v>8</v>
      </c>
      <c r="K6" s="33" t="s">
        <v>49</v>
      </c>
      <c r="L6" s="33" t="s">
        <v>50</v>
      </c>
    </row>
    <row r="7" spans="4:12" ht="15">
      <c r="D7" s="6"/>
      <c r="L7" s="33" t="s">
        <v>57</v>
      </c>
    </row>
    <row r="8" spans="1:14" ht="45">
      <c r="A8" s="7">
        <v>1</v>
      </c>
      <c r="B8" s="22" t="s">
        <v>10</v>
      </c>
      <c r="D8" s="7">
        <v>1056</v>
      </c>
      <c r="E8" s="1" t="s">
        <v>6</v>
      </c>
      <c r="F8" s="4">
        <v>0</v>
      </c>
      <c r="G8" s="4">
        <v>6000</v>
      </c>
      <c r="H8" s="4">
        <f>D8*F8</f>
        <v>0</v>
      </c>
      <c r="I8" s="4">
        <f>D8*G8</f>
        <v>6336000</v>
      </c>
      <c r="J8" s="4">
        <f>I8+H8</f>
        <v>6336000</v>
      </c>
      <c r="K8" s="37" t="s">
        <v>51</v>
      </c>
      <c r="L8" s="38">
        <f>320*15</f>
        <v>4800</v>
      </c>
      <c r="M8" s="38">
        <f>6*15*8</f>
        <v>720</v>
      </c>
      <c r="N8" s="39">
        <f>L8*M8</f>
        <v>3456000</v>
      </c>
    </row>
    <row r="9" spans="1:14" ht="45">
      <c r="A9" s="7">
        <v>2</v>
      </c>
      <c r="B9" s="22" t="s">
        <v>15</v>
      </c>
      <c r="D9" s="7">
        <v>1056</v>
      </c>
      <c r="E9" s="1" t="s">
        <v>6</v>
      </c>
      <c r="F9" s="4">
        <v>200</v>
      </c>
      <c r="G9" s="4">
        <v>600</v>
      </c>
      <c r="H9" s="4">
        <f aca="true" t="shared" si="0" ref="H9:H20">D9*F9</f>
        <v>211200</v>
      </c>
      <c r="I9" s="4">
        <f aca="true" t="shared" si="1" ref="I9:I20">D9*G9</f>
        <v>633600</v>
      </c>
      <c r="J9" s="4">
        <f aca="true" t="shared" si="2" ref="J9:J20">I9+H9</f>
        <v>844800</v>
      </c>
      <c r="K9" s="37" t="s">
        <v>52</v>
      </c>
      <c r="L9" s="38">
        <f>320*15</f>
        <v>4800</v>
      </c>
      <c r="M9" s="38">
        <f>3*8*5</f>
        <v>120</v>
      </c>
      <c r="N9" s="39">
        <f>L9*M9</f>
        <v>576000</v>
      </c>
    </row>
    <row r="10" spans="1:14" ht="30">
      <c r="A10" s="7">
        <v>3</v>
      </c>
      <c r="B10" s="22" t="s">
        <v>12</v>
      </c>
      <c r="D10" s="7">
        <v>1</v>
      </c>
      <c r="E10" s="1" t="s">
        <v>14</v>
      </c>
      <c r="F10" s="4"/>
      <c r="G10" s="4">
        <v>200000</v>
      </c>
      <c r="H10" s="4">
        <f t="shared" si="0"/>
        <v>0</v>
      </c>
      <c r="I10" s="4">
        <f t="shared" si="1"/>
        <v>200000</v>
      </c>
      <c r="J10" s="4">
        <f t="shared" si="2"/>
        <v>200000</v>
      </c>
      <c r="K10" s="38" t="s">
        <v>53</v>
      </c>
      <c r="L10" s="38"/>
      <c r="M10" s="38"/>
      <c r="N10" s="39"/>
    </row>
    <row r="11" spans="1:14" ht="24.75" customHeight="1">
      <c r="A11" s="7">
        <v>4</v>
      </c>
      <c r="B11" s="22" t="s">
        <v>13</v>
      </c>
      <c r="D11" s="7">
        <v>4</v>
      </c>
      <c r="E11" s="1" t="s">
        <v>29</v>
      </c>
      <c r="F11" s="4"/>
      <c r="G11" s="4">
        <v>32000</v>
      </c>
      <c r="H11" s="4">
        <f t="shared" si="0"/>
        <v>0</v>
      </c>
      <c r="I11" s="4">
        <f t="shared" si="1"/>
        <v>128000</v>
      </c>
      <c r="J11" s="4">
        <f t="shared" si="2"/>
        <v>128000</v>
      </c>
      <c r="K11" s="38"/>
      <c r="L11" s="38"/>
      <c r="M11" s="38"/>
      <c r="N11" s="39">
        <v>128000</v>
      </c>
    </row>
    <row r="12" spans="1:14" ht="24.75" customHeight="1">
      <c r="A12" s="7">
        <v>5</v>
      </c>
      <c r="B12" s="22" t="s">
        <v>18</v>
      </c>
      <c r="D12" s="7">
        <v>1</v>
      </c>
      <c r="E12" s="1" t="s">
        <v>26</v>
      </c>
      <c r="F12" s="4"/>
      <c r="G12" s="4">
        <f>Elszámolás!G10</f>
        <v>50000</v>
      </c>
      <c r="H12" s="4">
        <f t="shared" si="0"/>
        <v>0</v>
      </c>
      <c r="I12" s="4">
        <f t="shared" si="1"/>
        <v>50000</v>
      </c>
      <c r="J12" s="4">
        <f t="shared" si="2"/>
        <v>50000</v>
      </c>
      <c r="K12" s="38" t="s">
        <v>53</v>
      </c>
      <c r="L12" s="38"/>
      <c r="M12" s="38"/>
      <c r="N12" s="39"/>
    </row>
    <row r="13" spans="1:14" ht="24.75" customHeight="1">
      <c r="A13" s="7">
        <v>6</v>
      </c>
      <c r="B13" s="22" t="s">
        <v>19</v>
      </c>
      <c r="D13" s="7">
        <v>1</v>
      </c>
      <c r="E13" s="1" t="s">
        <v>26</v>
      </c>
      <c r="F13" s="4"/>
      <c r="G13" s="4">
        <f>Elszámolás!G11</f>
        <v>20000</v>
      </c>
      <c r="H13" s="4">
        <f t="shared" si="0"/>
        <v>0</v>
      </c>
      <c r="I13" s="4">
        <f t="shared" si="1"/>
        <v>20000</v>
      </c>
      <c r="J13" s="4">
        <f t="shared" si="2"/>
        <v>20000</v>
      </c>
      <c r="K13" s="38" t="s">
        <v>53</v>
      </c>
      <c r="L13" s="38"/>
      <c r="M13" s="38"/>
      <c r="N13" s="39"/>
    </row>
    <row r="14" spans="1:10" ht="24.75" customHeight="1">
      <c r="A14" s="7">
        <v>7</v>
      </c>
      <c r="B14" s="22"/>
      <c r="E14" s="1" t="s">
        <v>6</v>
      </c>
      <c r="F14" s="4"/>
      <c r="G14" s="4"/>
      <c r="H14" s="4">
        <f t="shared" si="0"/>
        <v>0</v>
      </c>
      <c r="I14" s="4">
        <f t="shared" si="1"/>
        <v>0</v>
      </c>
      <c r="J14" s="4">
        <f t="shared" si="2"/>
        <v>0</v>
      </c>
    </row>
    <row r="15" spans="1:10" ht="24.75" customHeight="1">
      <c r="A15" s="7">
        <v>8</v>
      </c>
      <c r="B15" s="22"/>
      <c r="E15" s="1" t="s">
        <v>6</v>
      </c>
      <c r="F15" s="4"/>
      <c r="G15" s="4"/>
      <c r="H15" s="4">
        <f t="shared" si="0"/>
        <v>0</v>
      </c>
      <c r="I15" s="4">
        <f t="shared" si="1"/>
        <v>0</v>
      </c>
      <c r="J15" s="4">
        <f t="shared" si="2"/>
        <v>0</v>
      </c>
    </row>
    <row r="16" spans="1:10" ht="24.75" customHeight="1">
      <c r="A16" s="7">
        <v>9</v>
      </c>
      <c r="B16" s="22"/>
      <c r="E16" s="1" t="s">
        <v>6</v>
      </c>
      <c r="F16" s="4"/>
      <c r="G16" s="4"/>
      <c r="H16" s="4">
        <f t="shared" si="0"/>
        <v>0</v>
      </c>
      <c r="I16" s="4">
        <f t="shared" si="1"/>
        <v>0</v>
      </c>
      <c r="J16" s="4">
        <f t="shared" si="2"/>
        <v>0</v>
      </c>
    </row>
    <row r="17" spans="1:10" ht="24.75" customHeight="1">
      <c r="A17" s="7">
        <v>10</v>
      </c>
      <c r="B17" s="22"/>
      <c r="E17" s="1" t="s">
        <v>6</v>
      </c>
      <c r="F17" s="4"/>
      <c r="G17" s="4"/>
      <c r="H17" s="4">
        <f t="shared" si="0"/>
        <v>0</v>
      </c>
      <c r="I17" s="4">
        <f t="shared" si="1"/>
        <v>0</v>
      </c>
      <c r="J17" s="4">
        <f t="shared" si="2"/>
        <v>0</v>
      </c>
    </row>
    <row r="18" spans="1:10" ht="24.75" customHeight="1">
      <c r="A18" s="7">
        <v>11</v>
      </c>
      <c r="B18" s="22"/>
      <c r="E18" s="1" t="s">
        <v>6</v>
      </c>
      <c r="F18" s="4"/>
      <c r="G18" s="4"/>
      <c r="H18" s="4">
        <f t="shared" si="0"/>
        <v>0</v>
      </c>
      <c r="I18" s="4">
        <f t="shared" si="1"/>
        <v>0</v>
      </c>
      <c r="J18" s="4">
        <f t="shared" si="2"/>
        <v>0</v>
      </c>
    </row>
    <row r="19" spans="1:10" ht="24.75" customHeight="1">
      <c r="A19" s="7">
        <v>12</v>
      </c>
      <c r="B19" s="22"/>
      <c r="E19" s="1" t="s">
        <v>6</v>
      </c>
      <c r="F19" s="4"/>
      <c r="G19" s="4"/>
      <c r="H19" s="4">
        <f t="shared" si="0"/>
        <v>0</v>
      </c>
      <c r="I19" s="4">
        <f t="shared" si="1"/>
        <v>0</v>
      </c>
      <c r="J19" s="4">
        <f t="shared" si="2"/>
        <v>0</v>
      </c>
    </row>
    <row r="20" spans="1:10" ht="24.75" customHeight="1">
      <c r="A20" s="7">
        <v>13</v>
      </c>
      <c r="B20" s="22"/>
      <c r="E20" s="1" t="s">
        <v>6</v>
      </c>
      <c r="F20" s="4"/>
      <c r="G20" s="4"/>
      <c r="H20" s="4">
        <f t="shared" si="0"/>
        <v>0</v>
      </c>
      <c r="I20" s="4">
        <f t="shared" si="1"/>
        <v>0</v>
      </c>
      <c r="J20" s="4">
        <f t="shared" si="2"/>
        <v>0</v>
      </c>
    </row>
    <row r="21" ht="15">
      <c r="D21" s="6"/>
    </row>
    <row r="22" spans="2:15" ht="33" customHeight="1">
      <c r="B22" s="31" t="s">
        <v>7</v>
      </c>
      <c r="D22" s="6"/>
      <c r="H22" s="32">
        <f>SUM(H8:H21)</f>
        <v>211200</v>
      </c>
      <c r="I22" s="32">
        <f>SUM(I8:I20)</f>
        <v>7367600</v>
      </c>
      <c r="J22" s="32">
        <f>SUM(J8:J20)</f>
        <v>7578800</v>
      </c>
      <c r="N22" s="40">
        <f>N8+N9+N11</f>
        <v>4160000</v>
      </c>
      <c r="O22" s="38" t="s">
        <v>56</v>
      </c>
    </row>
  </sheetData>
  <sheetProtection/>
  <printOptions/>
  <pageMargins left="0.75" right="0.75" top="1" bottom="1" header="0.5" footer="0.5"/>
  <pageSetup fitToHeight="1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6"/>
  <sheetViews>
    <sheetView zoomScalePageLayoutView="0" workbookViewId="0" topLeftCell="B1">
      <selection activeCell="K13" sqref="K13"/>
    </sheetView>
  </sheetViews>
  <sheetFormatPr defaultColWidth="10.6640625" defaultRowHeight="15"/>
  <cols>
    <col min="1" max="1" width="10.6640625" style="7" customWidth="1"/>
    <col min="2" max="2" width="46.77734375" style="7" customWidth="1"/>
    <col min="3" max="3" width="2.99609375" style="7" customWidth="1"/>
    <col min="4" max="4" width="10.6640625" style="7" customWidth="1"/>
    <col min="5" max="5" width="7.4453125" style="7" customWidth="1"/>
    <col min="6" max="6" width="11.77734375" style="7" customWidth="1"/>
    <col min="7" max="7" width="5.6640625" style="7" customWidth="1"/>
    <col min="8" max="8" width="14.3359375" style="7" customWidth="1"/>
    <col min="9" max="9" width="12.10546875" style="7" customWidth="1"/>
    <col min="10" max="10" width="14.3359375" style="7" customWidth="1"/>
    <col min="11" max="11" width="15.10546875" style="31" customWidth="1"/>
    <col min="12" max="12" width="17.3359375" style="7" customWidth="1"/>
    <col min="13" max="16384" width="10.6640625" style="7" customWidth="1"/>
  </cols>
  <sheetData>
    <row r="3" s="30" customFormat="1" ht="18">
      <c r="B3" s="30" t="s">
        <v>17</v>
      </c>
    </row>
    <row r="6" spans="2:10" ht="15.75">
      <c r="B6" s="31" t="s">
        <v>0</v>
      </c>
      <c r="D6" s="5" t="s">
        <v>1</v>
      </c>
      <c r="E6" s="7" t="s">
        <v>9</v>
      </c>
      <c r="F6" s="3" t="s">
        <v>2</v>
      </c>
      <c r="G6" s="3" t="s">
        <v>3</v>
      </c>
      <c r="H6" s="5" t="s">
        <v>4</v>
      </c>
      <c r="I6" s="5" t="s">
        <v>5</v>
      </c>
      <c r="J6" s="31" t="s">
        <v>8</v>
      </c>
    </row>
    <row r="7" ht="15.75">
      <c r="D7" s="6"/>
    </row>
    <row r="8" spans="1:10" ht="33" customHeight="1">
      <c r="A8" s="41">
        <v>1</v>
      </c>
      <c r="B8" s="42" t="s">
        <v>20</v>
      </c>
      <c r="C8" s="41"/>
      <c r="D8" s="41">
        <v>1078</v>
      </c>
      <c r="E8" s="8" t="s">
        <v>6</v>
      </c>
      <c r="F8" s="9">
        <v>30000</v>
      </c>
      <c r="G8" s="9"/>
      <c r="H8" s="9">
        <f>D8*F8</f>
        <v>32340000</v>
      </c>
      <c r="I8" s="9">
        <f>D8*G8</f>
        <v>0</v>
      </c>
      <c r="J8" s="9">
        <f>I8+H8</f>
        <v>32340000</v>
      </c>
    </row>
    <row r="9" spans="1:11" ht="33" customHeight="1">
      <c r="A9" s="41">
        <v>2</v>
      </c>
      <c r="B9" s="42" t="s">
        <v>21</v>
      </c>
      <c r="C9" s="41"/>
      <c r="D9" s="41">
        <v>118</v>
      </c>
      <c r="E9" s="8" t="s">
        <v>6</v>
      </c>
      <c r="F9" s="9">
        <v>22000</v>
      </c>
      <c r="G9" s="9"/>
      <c r="H9" s="9">
        <f>D9*F9</f>
        <v>2596000</v>
      </c>
      <c r="I9" s="9">
        <f>D9*G9</f>
        <v>0</v>
      </c>
      <c r="J9" s="9">
        <f>I9+H9</f>
        <v>2596000</v>
      </c>
      <c r="K9" s="31" t="s">
        <v>7</v>
      </c>
    </row>
    <row r="10" spans="2:11" ht="33" customHeight="1">
      <c r="B10" s="22"/>
      <c r="E10" s="1"/>
      <c r="F10" s="4"/>
      <c r="G10" s="4"/>
      <c r="H10" s="4"/>
      <c r="I10" s="4"/>
      <c r="J10" s="4"/>
      <c r="K10" s="43">
        <f>J8+J9</f>
        <v>34936000</v>
      </c>
    </row>
    <row r="11" spans="1:10" ht="33" customHeight="1">
      <c r="A11" s="44">
        <v>3</v>
      </c>
      <c r="B11" s="45" t="s">
        <v>33</v>
      </c>
      <c r="C11" s="44"/>
      <c r="D11" s="44">
        <v>1078</v>
      </c>
      <c r="E11" s="10" t="s">
        <v>16</v>
      </c>
      <c r="F11" s="11">
        <v>15000</v>
      </c>
      <c r="G11" s="11"/>
      <c r="H11" s="11">
        <f>D11*F11</f>
        <v>16170000</v>
      </c>
      <c r="I11" s="11">
        <f>D11*G11</f>
        <v>0</v>
      </c>
      <c r="J11" s="11">
        <f>I11+H11</f>
        <v>16170000</v>
      </c>
    </row>
    <row r="12" spans="1:11" ht="33" customHeight="1">
      <c r="A12" s="44">
        <v>4</v>
      </c>
      <c r="B12" s="45" t="s">
        <v>32</v>
      </c>
      <c r="C12" s="44"/>
      <c r="D12" s="44">
        <v>118</v>
      </c>
      <c r="E12" s="10" t="s">
        <v>16</v>
      </c>
      <c r="F12" s="11">
        <v>16000</v>
      </c>
      <c r="G12" s="11"/>
      <c r="H12" s="11">
        <f>D12*F12</f>
        <v>1888000</v>
      </c>
      <c r="I12" s="11">
        <f>D12*G12</f>
        <v>0</v>
      </c>
      <c r="J12" s="11">
        <f>I12+H12</f>
        <v>1888000</v>
      </c>
      <c r="K12" s="31" t="s">
        <v>7</v>
      </c>
    </row>
    <row r="13" spans="2:12" ht="33" customHeight="1">
      <c r="B13" s="22"/>
      <c r="E13" s="1"/>
      <c r="F13" s="4"/>
      <c r="G13" s="4"/>
      <c r="H13" s="4"/>
      <c r="I13" s="4"/>
      <c r="J13" s="4"/>
      <c r="K13" s="46">
        <f>J12+J11</f>
        <v>18058000</v>
      </c>
      <c r="L13" s="50" t="s">
        <v>58</v>
      </c>
    </row>
    <row r="14" spans="1:10" ht="33" customHeight="1">
      <c r="A14" s="47">
        <v>5</v>
      </c>
      <c r="B14" s="48" t="s">
        <v>34</v>
      </c>
      <c r="C14" s="47"/>
      <c r="D14" s="47">
        <v>1078</v>
      </c>
      <c r="E14" s="12" t="s">
        <v>16</v>
      </c>
      <c r="F14" s="13">
        <v>10000</v>
      </c>
      <c r="G14" s="13"/>
      <c r="H14" s="13">
        <f>D14*F14</f>
        <v>10780000</v>
      </c>
      <c r="I14" s="13">
        <f>D14*G14</f>
        <v>0</v>
      </c>
      <c r="J14" s="13">
        <f>I14+H14</f>
        <v>10780000</v>
      </c>
    </row>
    <row r="15" spans="1:11" ht="33" customHeight="1">
      <c r="A15" s="47">
        <v>6</v>
      </c>
      <c r="B15" s="48" t="s">
        <v>35</v>
      </c>
      <c r="C15" s="47"/>
      <c r="D15" s="47">
        <v>118</v>
      </c>
      <c r="E15" s="12" t="s">
        <v>6</v>
      </c>
      <c r="F15" s="13">
        <v>7000</v>
      </c>
      <c r="G15" s="13"/>
      <c r="H15" s="13">
        <f>D15*F15</f>
        <v>826000</v>
      </c>
      <c r="I15" s="13">
        <f>D15*G15</f>
        <v>0</v>
      </c>
      <c r="J15" s="13">
        <f>I15+H15</f>
        <v>826000</v>
      </c>
      <c r="K15" s="31" t="s">
        <v>7</v>
      </c>
    </row>
    <row r="16" spans="1:12" ht="33" customHeight="1">
      <c r="A16" s="7" t="s">
        <v>22</v>
      </c>
      <c r="B16" s="22"/>
      <c r="E16" s="1"/>
      <c r="F16" s="4"/>
      <c r="G16" s="4"/>
      <c r="H16" s="4"/>
      <c r="I16" s="4"/>
      <c r="J16" s="4"/>
      <c r="K16" s="127">
        <f>J15+J14</f>
        <v>11606000</v>
      </c>
      <c r="L16" s="50" t="s">
        <v>59</v>
      </c>
    </row>
  </sheetData>
  <sheetProtection/>
  <printOptions/>
  <pageMargins left="0.75" right="0.75" top="1" bottom="1" header="0.5" footer="0.5"/>
  <pageSetup fitToHeight="1" fitToWidth="1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D20" sqref="D20"/>
    </sheetView>
  </sheetViews>
  <sheetFormatPr defaultColWidth="8.88671875" defaultRowHeight="15"/>
  <cols>
    <col min="1" max="1" width="11.5546875" style="0" bestFit="1" customWidth="1"/>
    <col min="2" max="2" width="10.88671875" style="25" bestFit="1" customWidth="1"/>
  </cols>
  <sheetData>
    <row r="2" spans="1:4" ht="15">
      <c r="A2" t="s">
        <v>39</v>
      </c>
      <c r="D2" t="s">
        <v>48</v>
      </c>
    </row>
    <row r="3" ht="15">
      <c r="B3" s="25" t="s">
        <v>41</v>
      </c>
    </row>
    <row r="4" spans="1:2" ht="15">
      <c r="A4" t="s">
        <v>40</v>
      </c>
      <c r="B4" s="25">
        <v>2364000</v>
      </c>
    </row>
    <row r="5" spans="1:2" ht="15">
      <c r="A5" t="s">
        <v>42</v>
      </c>
      <c r="B5" s="25">
        <v>48796016</v>
      </c>
    </row>
    <row r="6" spans="1:2" ht="15">
      <c r="A6" t="s">
        <v>43</v>
      </c>
      <c r="B6" s="25">
        <v>24897610</v>
      </c>
    </row>
    <row r="7" spans="1:2" ht="15">
      <c r="A7" t="s">
        <v>44</v>
      </c>
      <c r="B7" s="25">
        <v>9467798</v>
      </c>
    </row>
    <row r="9" ht="15">
      <c r="B9" s="25">
        <f>SUM(B4:B8)</f>
        <v>85525424</v>
      </c>
    </row>
    <row r="10" spans="1:2" ht="15">
      <c r="A10" t="s">
        <v>45</v>
      </c>
      <c r="B10" s="25">
        <v>5604000</v>
      </c>
    </row>
    <row r="12" spans="1:4" ht="15">
      <c r="A12" t="s">
        <v>47</v>
      </c>
      <c r="B12" s="25">
        <f>B9-B10</f>
        <v>79921424</v>
      </c>
      <c r="C12" s="27">
        <v>0.5733</v>
      </c>
      <c r="D12" s="27">
        <v>0.4267</v>
      </c>
    </row>
    <row r="14" spans="1:3" ht="15">
      <c r="A14" t="s">
        <v>46</v>
      </c>
      <c r="B14" s="25">
        <v>139398984</v>
      </c>
      <c r="C14" s="2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Balázs Kovács</dc:creator>
  <cp:keywords/>
  <dc:description/>
  <cp:lastModifiedBy>Jegyző</cp:lastModifiedBy>
  <cp:lastPrinted>2018-10-02T09:31:38Z</cp:lastPrinted>
  <dcterms:created xsi:type="dcterms:W3CDTF">2018-07-19T07:35:11Z</dcterms:created>
  <dcterms:modified xsi:type="dcterms:W3CDTF">2018-10-03T11:38:44Z</dcterms:modified>
  <cp:category/>
  <cp:version/>
  <cp:contentType/>
  <cp:contentStatus/>
</cp:coreProperties>
</file>